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ec71f9a3f732d4/UDemy Courses/BudgetCostManagement/Section 6 - Budget Plan Reforecasting/Lecture 34 - Quarterly Reforecasting/"/>
    </mc:Choice>
  </mc:AlternateContent>
  <xr:revisionPtr revIDLastSave="491" documentId="8_{02CF2C8A-718B-40CA-8500-15DD8A73D46D}" xr6:coauthVersionLast="45" xr6:coauthVersionMax="45" xr10:uidLastSave="{8F8444F5-9D6E-4D3D-9DE9-DEBEC90AB675}"/>
  <bookViews>
    <workbookView xWindow="-120" yWindow="-120" windowWidth="19440" windowHeight="11640" xr2:uid="{00000000-000D-0000-FFFF-FFFF00000000}"/>
  </bookViews>
  <sheets>
    <sheet name="Capital Expense" sheetId="1" r:id="rId1"/>
    <sheet name="Operating Expense" sheetId="2" r:id="rId2"/>
    <sheet name="Internal Labor Dashboard" sheetId="5" r:id="rId3"/>
    <sheet name="PO Receipt" sheetId="6" r:id="rId4"/>
    <sheet name="Original Budget" sheetId="4" r:id="rId5"/>
  </sheets>
  <externalReferences>
    <externalReference r:id="rId6"/>
    <externalReference r:id="rId7"/>
  </externalReferences>
  <definedNames>
    <definedName name="CostPlanSelections">OFFSET([1]Admin!$C$2,0,0,COUNTA([1]Admin!$C$2:$C$3)-COUNTBLANK([1]Admin!$C$2:$C$3))</definedName>
    <definedName name="CostPlanVersion">'[1]Cost Plan'!$E$24</definedName>
    <definedName name="CostPlanVersionReference">[1]Admin!$A$7</definedName>
    <definedName name="TODAY">[1]Admin!$A$2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29" i="1"/>
  <c r="B28" i="1"/>
  <c r="B26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D15" i="1"/>
  <c r="D11" i="1"/>
  <c r="D7" i="1"/>
  <c r="C15" i="1"/>
  <c r="C29" i="1" s="1"/>
  <c r="D29" i="1" s="1"/>
  <c r="C11" i="1"/>
  <c r="C28" i="1" s="1"/>
  <c r="D28" i="1" s="1"/>
  <c r="C7" i="1"/>
  <c r="C27" i="1" s="1"/>
  <c r="D27" i="1" s="1"/>
  <c r="C3" i="1"/>
  <c r="C26" i="1" s="1"/>
  <c r="D3" i="1"/>
  <c r="P10" i="1"/>
  <c r="D26" i="1" l="1"/>
  <c r="D30" i="1" s="1"/>
  <c r="B30" i="1"/>
  <c r="C30" i="1"/>
  <c r="D19" i="1"/>
  <c r="C19" i="1"/>
  <c r="F27" i="2"/>
  <c r="C13" i="5"/>
  <c r="C8" i="5"/>
  <c r="I4" i="6"/>
  <c r="I8" i="6"/>
  <c r="I7" i="6"/>
  <c r="I6" i="6"/>
  <c r="I5" i="6"/>
  <c r="I3" i="6"/>
  <c r="D12" i="5"/>
  <c r="D11" i="5"/>
  <c r="D10" i="5"/>
  <c r="D9" i="5"/>
  <c r="D7" i="5"/>
  <c r="D6" i="5"/>
  <c r="D13" i="5" l="1"/>
  <c r="D8" i="5"/>
  <c r="F28" i="2"/>
  <c r="E28" i="2"/>
  <c r="D8" i="1" l="1"/>
  <c r="C8" i="1"/>
  <c r="E19" i="2" l="1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H23" i="4"/>
  <c r="B28" i="2" s="1"/>
  <c r="F23" i="4"/>
  <c r="E23" i="4"/>
  <c r="D23" i="4"/>
  <c r="D28" i="2"/>
  <c r="C28" i="2"/>
  <c r="B27" i="2"/>
  <c r="D27" i="2"/>
  <c r="C27" i="2"/>
  <c r="B26" i="2"/>
  <c r="D26" i="2"/>
  <c r="C26" i="2"/>
  <c r="B25" i="2"/>
  <c r="B24" i="2"/>
  <c r="D25" i="2"/>
  <c r="C25" i="2"/>
  <c r="D24" i="2"/>
  <c r="C24" i="2"/>
  <c r="F25" i="4"/>
  <c r="C25" i="4"/>
  <c r="B25" i="4"/>
  <c r="C23" i="4"/>
  <c r="B23" i="4"/>
  <c r="H21" i="4"/>
  <c r="H20" i="4"/>
  <c r="H19" i="4"/>
  <c r="H18" i="4"/>
  <c r="H17" i="4"/>
  <c r="H16" i="4"/>
  <c r="F12" i="4"/>
  <c r="E12" i="4"/>
  <c r="E25" i="4" s="1"/>
  <c r="D12" i="4"/>
  <c r="D25" i="4" s="1"/>
  <c r="C12" i="4"/>
  <c r="B12" i="4"/>
  <c r="H10" i="4"/>
  <c r="H9" i="4"/>
  <c r="H8" i="4"/>
  <c r="H7" i="4"/>
  <c r="H6" i="4"/>
  <c r="H12" i="4" s="1"/>
  <c r="H25" i="4" l="1"/>
  <c r="F21" i="1" l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E21" i="1"/>
  <c r="F20" i="1"/>
  <c r="F22" i="1" s="1"/>
  <c r="F23" i="1" s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E20" i="1"/>
  <c r="F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E17" i="2"/>
  <c r="E14" i="2"/>
  <c r="D16" i="2"/>
  <c r="D13" i="2"/>
  <c r="D15" i="2"/>
  <c r="D12" i="2"/>
  <c r="C16" i="2"/>
  <c r="C13" i="2"/>
  <c r="C15" i="2"/>
  <c r="E27" i="2" s="1"/>
  <c r="C12" i="2"/>
  <c r="E25" i="2" s="1"/>
  <c r="F25" i="2" s="1"/>
  <c r="S11" i="2"/>
  <c r="R11" i="2"/>
  <c r="R20" i="2" s="1"/>
  <c r="Q11" i="2"/>
  <c r="P11" i="2"/>
  <c r="O11" i="2"/>
  <c r="N11" i="2"/>
  <c r="N20" i="2" s="1"/>
  <c r="M11" i="2"/>
  <c r="L11" i="2"/>
  <c r="K11" i="2"/>
  <c r="J11" i="2"/>
  <c r="J20" i="2" s="1"/>
  <c r="I11" i="2"/>
  <c r="H11" i="2"/>
  <c r="G11" i="2"/>
  <c r="F11" i="2"/>
  <c r="F20" i="2" s="1"/>
  <c r="E11" i="2"/>
  <c r="D10" i="2"/>
  <c r="C10" i="2"/>
  <c r="D9" i="2"/>
  <c r="D18" i="2" s="1"/>
  <c r="C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7" i="2"/>
  <c r="C7" i="2"/>
  <c r="D6" i="2"/>
  <c r="C6" i="2"/>
  <c r="E24" i="2" s="1"/>
  <c r="F24" i="2" s="1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4" i="2"/>
  <c r="C4" i="2"/>
  <c r="D3" i="2"/>
  <c r="C3" i="2"/>
  <c r="E23" i="2" s="1"/>
  <c r="F23" i="2" s="1"/>
  <c r="G22" i="1"/>
  <c r="G23" i="1" s="1"/>
  <c r="H22" i="1"/>
  <c r="H23" i="1" s="1"/>
  <c r="I22" i="1"/>
  <c r="I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R22" i="1"/>
  <c r="R23" i="1" s="1"/>
  <c r="S22" i="1"/>
  <c r="S23" i="1" s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F10" i="1"/>
  <c r="G10" i="1"/>
  <c r="H10" i="1"/>
  <c r="I10" i="1"/>
  <c r="J10" i="1"/>
  <c r="K10" i="1"/>
  <c r="L10" i="1"/>
  <c r="M10" i="1"/>
  <c r="N10" i="1"/>
  <c r="O10" i="1"/>
  <c r="Q10" i="1"/>
  <c r="R10" i="1"/>
  <c r="S10" i="1"/>
  <c r="E22" i="1"/>
  <c r="E18" i="1"/>
  <c r="E14" i="1"/>
  <c r="E10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E6" i="1"/>
  <c r="C5" i="1"/>
  <c r="C9" i="1"/>
  <c r="C10" i="1" s="1"/>
  <c r="C12" i="1"/>
  <c r="C13" i="1"/>
  <c r="C16" i="1"/>
  <c r="C17" i="1"/>
  <c r="C20" i="1"/>
  <c r="C21" i="1"/>
  <c r="C4" i="1"/>
  <c r="D5" i="1"/>
  <c r="D9" i="1"/>
  <c r="D10" i="1" s="1"/>
  <c r="D12" i="1"/>
  <c r="D13" i="1"/>
  <c r="D16" i="1"/>
  <c r="D17" i="1"/>
  <c r="D20" i="1"/>
  <c r="D21" i="1"/>
  <c r="D4" i="1"/>
  <c r="D18" i="1" l="1"/>
  <c r="D14" i="1"/>
  <c r="C14" i="1"/>
  <c r="D6" i="1"/>
  <c r="C6" i="1"/>
  <c r="D19" i="2"/>
  <c r="G20" i="2"/>
  <c r="K20" i="2"/>
  <c r="O20" i="2"/>
  <c r="S20" i="2"/>
  <c r="H20" i="2"/>
  <c r="P20" i="2"/>
  <c r="C19" i="2"/>
  <c r="C18" i="2"/>
  <c r="E26" i="2"/>
  <c r="F26" i="2" s="1"/>
  <c r="E20" i="2"/>
  <c r="I20" i="2"/>
  <c r="M20" i="2"/>
  <c r="Q20" i="2"/>
  <c r="C18" i="1"/>
  <c r="L20" i="2"/>
  <c r="D5" i="2"/>
  <c r="C14" i="2"/>
  <c r="D11" i="2"/>
  <c r="C5" i="2"/>
  <c r="D8" i="2"/>
  <c r="D17" i="2"/>
  <c r="C17" i="2"/>
  <c r="D14" i="2"/>
  <c r="C8" i="2"/>
  <c r="C11" i="2"/>
  <c r="C22" i="1"/>
  <c r="D22" i="1"/>
  <c r="D20" i="2" l="1"/>
  <c r="C20" i="2"/>
</calcChain>
</file>

<file path=xl/sharedStrings.xml><?xml version="1.0" encoding="utf-8"?>
<sst xmlns="http://schemas.openxmlformats.org/spreadsheetml/2006/main" count="191" uniqueCount="96">
  <si>
    <t>Copyright © 2020 Dan Rivera, PMP. All Rights Reserved</t>
  </si>
  <si>
    <t>Account</t>
  </si>
  <si>
    <t>Budget</t>
  </si>
  <si>
    <t>Total Budget</t>
  </si>
  <si>
    <t>YTD Budget</t>
  </si>
  <si>
    <t>Hardware</t>
  </si>
  <si>
    <t>Actual</t>
  </si>
  <si>
    <t>Difference</t>
  </si>
  <si>
    <t>Software</t>
  </si>
  <si>
    <t>Contract Service</t>
  </si>
  <si>
    <t>Internal Labor</t>
  </si>
  <si>
    <t>CapEx Totals</t>
  </si>
  <si>
    <t>Original Budget</t>
  </si>
  <si>
    <t>Total</t>
  </si>
  <si>
    <t>Budget Plan</t>
  </si>
  <si>
    <t>Cap Ex Totals</t>
  </si>
  <si>
    <t>Time and Expense</t>
  </si>
  <si>
    <t>OpEx Totals</t>
  </si>
  <si>
    <t>Project:</t>
  </si>
  <si>
    <t>PMO Automation</t>
  </si>
  <si>
    <t>Timeframe:</t>
  </si>
  <si>
    <t>Jun, 2020</t>
  </si>
  <si>
    <t>Resource</t>
  </si>
  <si>
    <t>Hours</t>
  </si>
  <si>
    <t>Amount</t>
  </si>
  <si>
    <t>Daniel Rivera</t>
  </si>
  <si>
    <t>Operating</t>
  </si>
  <si>
    <t>Rob Jones</t>
  </si>
  <si>
    <t>OPERATING TOTALS</t>
  </si>
  <si>
    <t>John Roberts</t>
  </si>
  <si>
    <t>Capital</t>
  </si>
  <si>
    <t>Ludvig Luger</t>
  </si>
  <si>
    <t>Lex Borga</t>
  </si>
  <si>
    <t>Jake Studd</t>
  </si>
  <si>
    <t>CAPITAL TOTALS</t>
  </si>
  <si>
    <t>Notes:</t>
  </si>
  <si>
    <t>At the end of the month, make sure hours and amount match up with budgeted hours for month.  Compare with budget plan.</t>
  </si>
  <si>
    <t>It's okay if hours are different as you want EXACT effort.</t>
  </si>
  <si>
    <t>If it's early in the month, the hours will obviously be low.</t>
  </si>
  <si>
    <t>Make sure resources are booking time!</t>
  </si>
  <si>
    <t>Overbooking?  Why are they working so much?  Will schedule be impacted?</t>
  </si>
  <si>
    <t>PO Number</t>
  </si>
  <si>
    <t>PO Line Item</t>
  </si>
  <si>
    <t>Project</t>
  </si>
  <si>
    <t>Vendor</t>
  </si>
  <si>
    <t>PO Line Description</t>
  </si>
  <si>
    <t>Purchase Order</t>
  </si>
  <si>
    <t>PO to Process</t>
  </si>
  <si>
    <t>Month to Process</t>
  </si>
  <si>
    <t>PO to Bill</t>
  </si>
  <si>
    <t>Invoices Received</t>
  </si>
  <si>
    <t>Finance Rep</t>
  </si>
  <si>
    <t>PO0022347</t>
  </si>
  <si>
    <t>00010</t>
  </si>
  <si>
    <t>PMO Tools, Inc.</t>
  </si>
  <si>
    <t>Project Kick-Off</t>
  </si>
  <si>
    <t>00020</t>
  </si>
  <si>
    <t>Software License</t>
  </si>
  <si>
    <t>00030</t>
  </si>
  <si>
    <t>Requirements Signoff</t>
  </si>
  <si>
    <t>Sep, 2020</t>
  </si>
  <si>
    <t>00040</t>
  </si>
  <si>
    <t>Development/Unit Testing</t>
  </si>
  <si>
    <t>Feb, 2021</t>
  </si>
  <si>
    <t>00050</t>
  </si>
  <si>
    <t>User Testing / Defect Repair</t>
  </si>
  <si>
    <t>Mar, 2021</t>
  </si>
  <si>
    <t>00060</t>
  </si>
  <si>
    <t>Production Rollout / User Training</t>
  </si>
  <si>
    <t>Jul, 2021</t>
  </si>
  <si>
    <t>For each SOW, one master PO</t>
  </si>
  <si>
    <t xml:space="preserve">For each deliverable, a unique PO </t>
  </si>
  <si>
    <t>Line Description should match SOW milestones</t>
  </si>
  <si>
    <t>PO is overall amount for deliverable</t>
  </si>
  <si>
    <t>PO to process may be a fractional amount depending on work done</t>
  </si>
  <si>
    <t>Month to Process is the fiscal month</t>
  </si>
  <si>
    <t>PO to Bill is remaining PO to process</t>
  </si>
  <si>
    <t>Invoices - makes sure that invoices are received.  You can also dispute invoices if work is not done yet.</t>
  </si>
  <si>
    <t>Finance Rep is the procurement or Finance person who can help you with questions.</t>
  </si>
  <si>
    <t>Project Investment</t>
  </si>
  <si>
    <t>TOTALS</t>
  </si>
  <si>
    <t>Hardware Purchase</t>
  </si>
  <si>
    <t>Software Purchase</t>
  </si>
  <si>
    <t>Vendor Expense</t>
  </si>
  <si>
    <t>Internal Expense</t>
  </si>
  <si>
    <t>Total Capital Expense</t>
  </si>
  <si>
    <t>Operate &amp; Maintain</t>
  </si>
  <si>
    <t>Time &amp; Expense</t>
  </si>
  <si>
    <t>Depreciation</t>
  </si>
  <si>
    <t>Asset Write-Off</t>
  </si>
  <si>
    <t>Total Operating Expense</t>
  </si>
  <si>
    <t>TOTAL INVESTMENT</t>
  </si>
  <si>
    <t>Fin Plan</t>
  </si>
  <si>
    <t>Variance Percentage</t>
  </si>
  <si>
    <t>Orig Budget</t>
  </si>
  <si>
    <t>Current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</si>
</sst>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 applyFill="1" applyProtection="1">
      <protection hidden="1"/>
    </xf>
    <xf numFmtId="3" fontId="0" fillId="0" borderId="0" xfId="0" applyNumberFormat="1" applyFont="1" applyFill="1" applyProtection="1">
      <protection hidden="1"/>
    </xf>
    <xf numFmtId="0" fontId="0" fillId="0" borderId="0" xfId="0" applyFont="1" applyFill="1"/>
    <xf numFmtId="3" fontId="0" fillId="0" borderId="0" xfId="0" applyNumberFormat="1" applyFont="1" applyFill="1" applyAlignment="1" applyProtection="1">
      <alignment horizontal="center" vertical="center" wrapText="1"/>
      <protection locked="0" hidden="1"/>
    </xf>
    <xf numFmtId="3" fontId="0" fillId="0" borderId="0" xfId="0" applyNumberFormat="1" applyFont="1" applyFill="1" applyProtection="1">
      <protection locked="0" hidden="1"/>
    </xf>
    <xf numFmtId="3" fontId="0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7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7" fontId="2" fillId="2" borderId="2" xfId="0" applyNumberFormat="1" applyFont="1" applyFill="1" applyBorder="1" applyAlignment="1" applyProtection="1">
      <alignment horizontal="center" vertical="center"/>
      <protection hidden="1"/>
    </xf>
    <xf numFmtId="17" fontId="2" fillId="2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5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0" fillId="0" borderId="5" xfId="1" applyNumberFormat="1" applyFont="1" applyFill="1" applyBorder="1" applyAlignment="1" applyProtection="1">
      <alignment horizontal="center" vertical="center"/>
      <protection hidden="1"/>
    </xf>
    <xf numFmtId="164" fontId="0" fillId="0" borderId="6" xfId="1" applyNumberFormat="1" applyFont="1" applyFill="1" applyBorder="1" applyAlignment="1" applyProtection="1">
      <alignment horizontal="center" vertical="center"/>
      <protection hidden="1"/>
    </xf>
    <xf numFmtId="164" fontId="0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5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6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1" applyNumberFormat="1" applyFont="1" applyFill="1" applyBorder="1" applyAlignment="1" applyProtection="1">
      <alignment horizontal="center" vertical="center"/>
      <protection hidden="1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10" xfId="1" applyNumberFormat="1" applyFont="1" applyFill="1" applyBorder="1" applyAlignment="1" applyProtection="1">
      <alignment horizontal="center" vertical="center"/>
      <protection hidden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4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7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0" fillId="3" borderId="5" xfId="1" applyNumberFormat="1" applyFont="1" applyFill="1" applyBorder="1" applyAlignment="1" applyProtection="1">
      <alignment horizontal="center" vertical="center"/>
      <protection hidden="1"/>
    </xf>
    <xf numFmtId="164" fontId="0" fillId="3" borderId="0" xfId="1" applyNumberFormat="1" applyFont="1" applyFill="1" applyBorder="1" applyAlignment="1" applyProtection="1">
      <alignment horizontal="center" vertical="center"/>
      <protection hidden="1"/>
    </xf>
    <xf numFmtId="164" fontId="0" fillId="3" borderId="1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 hidden="1"/>
    </xf>
    <xf numFmtId="164" fontId="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0" xfId="0" applyAlignment="1">
      <alignment wrapText="1"/>
    </xf>
    <xf numFmtId="44" fontId="0" fillId="0" borderId="0" xfId="1" applyFont="1" applyBorder="1"/>
    <xf numFmtId="44" fontId="0" fillId="0" borderId="8" xfId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14" xfId="0" applyFill="1" applyBorder="1"/>
    <xf numFmtId="164" fontId="0" fillId="0" borderId="15" xfId="0" applyNumberFormat="1" applyBorder="1"/>
    <xf numFmtId="164" fontId="0" fillId="4" borderId="16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5" borderId="2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9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4" xfId="1" applyNumberFormat="1" applyFont="1" applyFill="1" applyBorder="1" applyAlignment="1" applyProtection="1">
      <alignment horizontal="center" vertical="center"/>
      <protection hidden="1"/>
    </xf>
    <xf numFmtId="164" fontId="0" fillId="3" borderId="6" xfId="1" applyNumberFormat="1" applyFont="1" applyFill="1" applyBorder="1" applyAlignment="1" applyProtection="1">
      <alignment horizontal="center" vertical="center"/>
      <protection hidden="1"/>
    </xf>
    <xf numFmtId="164" fontId="0" fillId="3" borderId="7" xfId="1" applyNumberFormat="1" applyFont="1" applyFill="1" applyBorder="1" applyAlignment="1" applyProtection="1">
      <alignment horizontal="center" vertical="center"/>
      <protection hidden="1"/>
    </xf>
    <xf numFmtId="164" fontId="0" fillId="3" borderId="8" xfId="1" applyNumberFormat="1" applyFont="1" applyFill="1" applyBorder="1" applyAlignment="1" applyProtection="1">
      <alignment horizontal="center" vertical="center"/>
      <protection hidden="1"/>
    </xf>
    <xf numFmtId="164" fontId="0" fillId="3" borderId="9" xfId="1" applyNumberFormat="1" applyFont="1" applyFill="1" applyBorder="1" applyAlignment="1" applyProtection="1">
      <alignment horizontal="center" vertical="center"/>
      <protection hidden="1"/>
    </xf>
    <xf numFmtId="164" fontId="0" fillId="3" borderId="11" xfId="1" applyNumberFormat="1" applyFont="1" applyFill="1" applyBorder="1" applyAlignment="1" applyProtection="1">
      <alignment horizontal="center" vertical="center"/>
      <protection hidden="1"/>
    </xf>
    <xf numFmtId="165" fontId="0" fillId="0" borderId="5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Protection="1">
      <protection hidden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5" borderId="17" xfId="1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0" fillId="2" borderId="2" xfId="0" applyFill="1" applyBorder="1"/>
    <xf numFmtId="164" fontId="0" fillId="2" borderId="3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3" fontId="0" fillId="0" borderId="9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17" fontId="2" fillId="2" borderId="19" xfId="0" applyNumberFormat="1" applyFont="1" applyFill="1" applyBorder="1" applyAlignment="1" applyProtection="1">
      <alignment horizontal="center" vertical="center" wrapText="1"/>
      <protection hidden="1"/>
    </xf>
    <xf numFmtId="17" fontId="2" fillId="2" borderId="19" xfId="0" applyNumberFormat="1" applyFont="1" applyFill="1" applyBorder="1" applyAlignment="1" applyProtection="1">
      <alignment horizontal="center" vertical="center"/>
      <protection hidden="1"/>
    </xf>
    <xf numFmtId="17" fontId="2" fillId="2" borderId="2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164" fontId="1" fillId="3" borderId="0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8" xfId="0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center"/>
      <protection hidden="1"/>
    </xf>
    <xf numFmtId="3" fontId="0" fillId="0" borderId="8" xfId="0" applyNumberFormat="1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0" fillId="6" borderId="21" xfId="0" applyFont="1" applyFill="1" applyBorder="1" applyAlignment="1" applyProtection="1">
      <alignment horizontal="center"/>
      <protection hidden="1"/>
    </xf>
    <xf numFmtId="0" fontId="0" fillId="6" borderId="22" xfId="0" applyFont="1" applyFill="1" applyBorder="1" applyAlignment="1" applyProtection="1">
      <alignment horizontal="center"/>
      <protection hidden="1"/>
    </xf>
    <xf numFmtId="164" fontId="1" fillId="3" borderId="4" xfId="1" applyNumberFormat="1" applyFont="1" applyFill="1" applyBorder="1" applyAlignment="1" applyProtection="1">
      <alignment horizontal="center"/>
      <protection hidden="1"/>
    </xf>
    <xf numFmtId="164" fontId="1" fillId="3" borderId="6" xfId="1" applyNumberFormat="1" applyFont="1" applyFill="1" applyBorder="1" applyAlignment="1" applyProtection="1">
      <alignment horizontal="center"/>
      <protection hidden="1"/>
    </xf>
    <xf numFmtId="164" fontId="1" fillId="3" borderId="7" xfId="1" applyNumberFormat="1" applyFont="1" applyFill="1" applyBorder="1" applyAlignment="1" applyProtection="1">
      <alignment horizontal="center" vertical="center"/>
      <protection hidden="1"/>
    </xf>
    <xf numFmtId="164" fontId="1" fillId="3" borderId="8" xfId="1" applyNumberFormat="1" applyFont="1" applyFill="1" applyBorder="1" applyAlignment="1" applyProtection="1">
      <alignment horizontal="center" vertical="center"/>
      <protection hidden="1"/>
    </xf>
    <xf numFmtId="164" fontId="1" fillId="3" borderId="9" xfId="1" applyNumberFormat="1" applyFont="1" applyFill="1" applyBorder="1" applyAlignment="1" applyProtection="1">
      <alignment horizontal="center" vertical="center"/>
      <protection hidden="1"/>
    </xf>
    <xf numFmtId="164" fontId="1" fillId="3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4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9" xfId="1" applyNumberFormat="1" applyFont="1" applyFill="1" applyBorder="1" applyAlignment="1" applyProtection="1">
      <alignment horizontal="center" vertical="center"/>
      <protection hidden="1"/>
    </xf>
    <xf numFmtId="0" fontId="0" fillId="6" borderId="22" xfId="0" applyFont="1" applyFill="1" applyBorder="1" applyAlignment="1" applyProtection="1">
      <alignment horizontal="center" vertical="center" wrapText="1"/>
      <protection hidden="1"/>
    </xf>
    <xf numFmtId="9" fontId="0" fillId="6" borderId="22" xfId="2" applyFont="1" applyFill="1" applyBorder="1" applyAlignment="1" applyProtection="1">
      <alignment horizontal="center" vertical="center" wrapText="1"/>
      <protection hidden="1"/>
    </xf>
    <xf numFmtId="17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8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8" xfId="1" applyNumberFormat="1" applyFont="1" applyFill="1" applyBorder="1" applyAlignment="1">
      <alignment horizontal="center" vertical="center"/>
    </xf>
    <xf numFmtId="164" fontId="1" fillId="3" borderId="5" xfId="1" applyNumberFormat="1" applyFont="1" applyFill="1" applyBorder="1" applyAlignment="1" applyProtection="1">
      <alignment horizontal="center"/>
      <protection hidden="1"/>
    </xf>
    <xf numFmtId="164" fontId="1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1" fillId="3" borderId="9" xfId="1" applyNumberFormat="1" applyFont="1" applyFill="1" applyBorder="1" applyAlignment="1" applyProtection="1">
      <alignment horizontal="center" vertical="center" wrapText="1"/>
      <protection hidden="1"/>
    </xf>
    <xf numFmtId="164" fontId="1" fillId="3" borderId="10" xfId="1" applyNumberFormat="1" applyFont="1" applyFill="1" applyBorder="1" applyAlignment="1" applyProtection="1">
      <alignment horizontal="center" vertical="center" wrapText="1"/>
      <protection hidden="1"/>
    </xf>
    <xf numFmtId="164" fontId="1" fillId="3" borderId="11" xfId="1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neywellprod-my.sharepoint.com/Users/H237583/Downloads/Cost%20Plan%20Template%204.25%20(37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2ec71f9a3f732d4/UDemy%20Courses/BudgetCostManagement/Section%205%20-%20How%20Are%20Actuals%20Realized/Lecture%2024%20-%20Internal%20Resource%20Actuals/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Plan"/>
      <sheetName val="Admin"/>
      <sheetName val="SGM_MetricTransfer"/>
      <sheetName val="CPOR Helper"/>
      <sheetName val="SGM_MX_CPOR"/>
      <sheetName val="SGM_MX_Costs"/>
      <sheetName val="SGM_MX_CostActuals"/>
    </sheetNames>
    <sheetDataSet>
      <sheetData sheetId="0">
        <row r="24">
          <cell r="E24">
            <v>4.25</v>
          </cell>
        </row>
      </sheetData>
      <sheetData sheetId="1">
        <row r="2">
          <cell r="A2">
            <v>43679</v>
          </cell>
          <cell r="C2" t="str">
            <v>Financial Model</v>
          </cell>
        </row>
        <row r="3">
          <cell r="C3" t="str">
            <v>Cost Plan of Record</v>
          </cell>
        </row>
        <row r="7">
          <cell r="A7">
            <v>4.25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heet"/>
      <sheetName val="Internal Labor Dashboard"/>
      <sheetName val="PO Receipt"/>
      <sheetName val="Country Rates"/>
    </sheetNames>
    <sheetDataSet>
      <sheetData sheetId="0"/>
      <sheetData sheetId="1"/>
      <sheetData sheetId="2"/>
      <sheetData sheetId="3">
        <row r="3">
          <cell r="A3">
            <v>80</v>
          </cell>
        </row>
        <row r="5">
          <cell r="A5">
            <v>45</v>
          </cell>
        </row>
        <row r="7">
          <cell r="A7">
            <v>45</v>
          </cell>
        </row>
        <row r="9">
          <cell r="A9">
            <v>45</v>
          </cell>
        </row>
        <row r="12">
          <cell r="A12">
            <v>90</v>
          </cell>
        </row>
        <row r="20">
          <cell r="A20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workbookViewId="0">
      <selection activeCell="R12" sqref="R12"/>
    </sheetView>
  </sheetViews>
  <sheetFormatPr defaultColWidth="9.140625" defaultRowHeight="15" x14ac:dyDescent="0.25"/>
  <cols>
    <col min="1" max="1" width="15.42578125" style="38" bestFit="1" customWidth="1"/>
    <col min="2" max="3" width="14.28515625" style="38" bestFit="1" customWidth="1"/>
    <col min="4" max="4" width="12.5703125" style="38" bestFit="1" customWidth="1"/>
    <col min="5" max="5" width="11.5703125" style="7" bestFit="1" customWidth="1"/>
    <col min="6" max="6" width="11" style="7" customWidth="1"/>
    <col min="7" max="8" width="9" style="7" bestFit="1" customWidth="1"/>
    <col min="9" max="9" width="10" style="38" bestFit="1" customWidth="1"/>
    <col min="10" max="11" width="9" style="38" bestFit="1" customWidth="1"/>
    <col min="12" max="12" width="10.42578125" style="38" customWidth="1"/>
    <col min="13" max="13" width="9" style="38" bestFit="1" customWidth="1"/>
    <col min="14" max="14" width="10" style="38" bestFit="1" customWidth="1"/>
    <col min="15" max="17" width="9" style="38" bestFit="1" customWidth="1"/>
    <col min="18" max="19" width="10" style="38" bestFit="1" customWidth="1"/>
    <col min="20" max="16384" width="9.140625" style="38"/>
  </cols>
  <sheetData>
    <row r="1" spans="1:19" ht="18" thickBot="1" x14ac:dyDescent="0.35">
      <c r="B1" s="43" t="s">
        <v>0</v>
      </c>
    </row>
    <row r="2" spans="1:19" ht="16.5" thickBot="1" x14ac:dyDescent="0.3">
      <c r="A2" s="112" t="s">
        <v>1</v>
      </c>
      <c r="B2" s="113" t="s">
        <v>2</v>
      </c>
      <c r="C2" s="113" t="s">
        <v>3</v>
      </c>
      <c r="D2" s="113" t="s">
        <v>4</v>
      </c>
      <c r="E2" s="114">
        <v>43952</v>
      </c>
      <c r="F2" s="114">
        <v>43983</v>
      </c>
      <c r="G2" s="114">
        <v>44013</v>
      </c>
      <c r="H2" s="114">
        <v>44044</v>
      </c>
      <c r="I2" s="115">
        <v>44075</v>
      </c>
      <c r="J2" s="115">
        <v>44105</v>
      </c>
      <c r="K2" s="115">
        <v>44136</v>
      </c>
      <c r="L2" s="115">
        <v>44166</v>
      </c>
      <c r="M2" s="115">
        <v>44197</v>
      </c>
      <c r="N2" s="115">
        <v>44228</v>
      </c>
      <c r="O2" s="115">
        <v>44256</v>
      </c>
      <c r="P2" s="115">
        <v>44287</v>
      </c>
      <c r="Q2" s="115">
        <v>44317</v>
      </c>
      <c r="R2" s="115">
        <v>44348</v>
      </c>
      <c r="S2" s="116">
        <v>44378</v>
      </c>
    </row>
    <row r="3" spans="1:19" ht="15.75" x14ac:dyDescent="0.25">
      <c r="A3" s="106" t="s">
        <v>5</v>
      </c>
      <c r="B3" s="130" t="s">
        <v>92</v>
      </c>
      <c r="C3" s="139">
        <f>SUM(E3:S3)</f>
        <v>125000</v>
      </c>
      <c r="D3" s="19">
        <f>SUM(E3:L3)</f>
        <v>60000</v>
      </c>
      <c r="E3" s="144"/>
      <c r="F3" s="41">
        <v>60000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2">
        <v>0</v>
      </c>
      <c r="M3" s="40">
        <v>0</v>
      </c>
      <c r="N3" s="41">
        <v>0</v>
      </c>
      <c r="O3" s="41">
        <v>0</v>
      </c>
      <c r="P3" s="41">
        <v>0</v>
      </c>
      <c r="Q3" s="41">
        <v>0</v>
      </c>
      <c r="R3" s="41">
        <v>65000</v>
      </c>
      <c r="S3" s="42">
        <v>0</v>
      </c>
    </row>
    <row r="4" spans="1:19" x14ac:dyDescent="0.25">
      <c r="A4" s="107"/>
      <c r="B4" s="127" t="s">
        <v>2</v>
      </c>
      <c r="C4" s="140">
        <f>SUM(E4:S4)</f>
        <v>60000</v>
      </c>
      <c r="D4" s="24">
        <f>SUM(E4:L4)</f>
        <v>60000</v>
      </c>
      <c r="E4" s="145">
        <v>0</v>
      </c>
      <c r="F4" s="73">
        <v>60000</v>
      </c>
      <c r="G4" s="73">
        <v>0</v>
      </c>
      <c r="H4" s="73">
        <v>0</v>
      </c>
      <c r="I4" s="34">
        <v>0</v>
      </c>
      <c r="J4" s="34">
        <v>0</v>
      </c>
      <c r="K4" s="34">
        <v>0</v>
      </c>
      <c r="L4" s="146">
        <v>0</v>
      </c>
      <c r="M4" s="33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146">
        <v>0</v>
      </c>
    </row>
    <row r="5" spans="1:19" x14ac:dyDescent="0.25">
      <c r="A5" s="107"/>
      <c r="B5" s="128" t="s">
        <v>6</v>
      </c>
      <c r="C5" s="140">
        <f t="shared" ref="C5:C22" si="0">SUM(E5:S5)</f>
        <v>60000</v>
      </c>
      <c r="D5" s="24">
        <f t="shared" ref="D5:D22" si="1">SUM(E5:L5)</f>
        <v>60000</v>
      </c>
      <c r="E5" s="30">
        <v>0</v>
      </c>
      <c r="F5" s="25">
        <v>60000</v>
      </c>
      <c r="G5" s="25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140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4">
        <v>0</v>
      </c>
    </row>
    <row r="6" spans="1:19" ht="15.75" thickBot="1" x14ac:dyDescent="0.3">
      <c r="A6" s="108"/>
      <c r="B6" s="129" t="s">
        <v>7</v>
      </c>
      <c r="C6" s="141">
        <f>C4-C5</f>
        <v>0</v>
      </c>
      <c r="D6" s="27">
        <f>D4-D5</f>
        <v>0</v>
      </c>
      <c r="E6" s="74">
        <f>E4-E5</f>
        <v>0</v>
      </c>
      <c r="F6" s="28">
        <f t="shared" ref="F6:S6" si="2">F4-F5</f>
        <v>0</v>
      </c>
      <c r="G6" s="28">
        <f t="shared" si="2"/>
        <v>0</v>
      </c>
      <c r="H6" s="28">
        <f t="shared" si="2"/>
        <v>0</v>
      </c>
      <c r="I6" s="28">
        <f t="shared" si="2"/>
        <v>0</v>
      </c>
      <c r="J6" s="28">
        <f t="shared" si="2"/>
        <v>0</v>
      </c>
      <c r="K6" s="28">
        <f t="shared" si="2"/>
        <v>0</v>
      </c>
      <c r="L6" s="29">
        <f t="shared" si="2"/>
        <v>0</v>
      </c>
      <c r="M6" s="74">
        <f t="shared" si="2"/>
        <v>0</v>
      </c>
      <c r="N6" s="28">
        <f t="shared" si="2"/>
        <v>0</v>
      </c>
      <c r="O6" s="28">
        <f t="shared" si="2"/>
        <v>0</v>
      </c>
      <c r="P6" s="28">
        <f t="shared" si="2"/>
        <v>0</v>
      </c>
      <c r="Q6" s="28">
        <f t="shared" si="2"/>
        <v>0</v>
      </c>
      <c r="R6" s="28">
        <f t="shared" si="2"/>
        <v>0</v>
      </c>
      <c r="S6" s="29">
        <f t="shared" si="2"/>
        <v>0</v>
      </c>
    </row>
    <row r="7" spans="1:19" x14ac:dyDescent="0.25">
      <c r="A7" s="106" t="s">
        <v>8</v>
      </c>
      <c r="B7" s="126" t="s">
        <v>92</v>
      </c>
      <c r="C7" s="139">
        <f>SUM(E7:S7)</f>
        <v>300000</v>
      </c>
      <c r="D7" s="19">
        <f>SUM(E7:L7)</f>
        <v>150000</v>
      </c>
      <c r="E7" s="40"/>
      <c r="F7" s="41">
        <v>150000</v>
      </c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2">
        <v>150000</v>
      </c>
    </row>
    <row r="8" spans="1:19" x14ac:dyDescent="0.25">
      <c r="A8" s="107"/>
      <c r="B8" s="127" t="s">
        <v>2</v>
      </c>
      <c r="C8" s="140">
        <f t="shared" si="0"/>
        <v>300000</v>
      </c>
      <c r="D8" s="24">
        <f t="shared" si="1"/>
        <v>150000</v>
      </c>
      <c r="E8" s="145">
        <v>0</v>
      </c>
      <c r="F8" s="73">
        <v>150000</v>
      </c>
      <c r="G8" s="73">
        <v>0</v>
      </c>
      <c r="H8" s="73">
        <v>0</v>
      </c>
      <c r="I8" s="34">
        <v>0</v>
      </c>
      <c r="J8" s="34">
        <v>0</v>
      </c>
      <c r="K8" s="34">
        <v>0</v>
      </c>
      <c r="L8" s="146">
        <v>0</v>
      </c>
      <c r="M8" s="33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146">
        <v>150000</v>
      </c>
    </row>
    <row r="9" spans="1:19" x14ac:dyDescent="0.25">
      <c r="A9" s="107"/>
      <c r="B9" s="128" t="s">
        <v>6</v>
      </c>
      <c r="C9" s="140">
        <f t="shared" si="0"/>
        <v>150000</v>
      </c>
      <c r="D9" s="24">
        <f t="shared" si="1"/>
        <v>150000</v>
      </c>
      <c r="E9" s="30">
        <v>0</v>
      </c>
      <c r="F9" s="25">
        <v>150000</v>
      </c>
      <c r="G9" s="25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140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4">
        <v>0</v>
      </c>
    </row>
    <row r="10" spans="1:19" ht="15.75" thickBot="1" x14ac:dyDescent="0.3">
      <c r="A10" s="108"/>
      <c r="B10" s="129" t="s">
        <v>7</v>
      </c>
      <c r="C10" s="141">
        <f>C8-C9</f>
        <v>150000</v>
      </c>
      <c r="D10" s="27">
        <f>D8-D9</f>
        <v>0</v>
      </c>
      <c r="E10" s="74">
        <f>E8-E9</f>
        <v>0</v>
      </c>
      <c r="F10" s="28">
        <f t="shared" ref="F10:S10" si="3">F8-F9</f>
        <v>0</v>
      </c>
      <c r="G10" s="28">
        <f t="shared" si="3"/>
        <v>0</v>
      </c>
      <c r="H10" s="28">
        <f t="shared" si="3"/>
        <v>0</v>
      </c>
      <c r="I10" s="28">
        <f t="shared" si="3"/>
        <v>0</v>
      </c>
      <c r="J10" s="28">
        <f t="shared" si="3"/>
        <v>0</v>
      </c>
      <c r="K10" s="28">
        <f t="shared" si="3"/>
        <v>0</v>
      </c>
      <c r="L10" s="29">
        <f t="shared" si="3"/>
        <v>0</v>
      </c>
      <c r="M10" s="74">
        <f t="shared" si="3"/>
        <v>0</v>
      </c>
      <c r="N10" s="28">
        <f t="shared" si="3"/>
        <v>0</v>
      </c>
      <c r="O10" s="28">
        <f t="shared" si="3"/>
        <v>0</v>
      </c>
      <c r="P10" s="28">
        <f t="shared" si="3"/>
        <v>0</v>
      </c>
      <c r="Q10" s="28">
        <f t="shared" si="3"/>
        <v>0</v>
      </c>
      <c r="R10" s="28">
        <f t="shared" si="3"/>
        <v>0</v>
      </c>
      <c r="S10" s="29">
        <f t="shared" si="3"/>
        <v>150000</v>
      </c>
    </row>
    <row r="11" spans="1:19" x14ac:dyDescent="0.25">
      <c r="A11" s="106" t="s">
        <v>9</v>
      </c>
      <c r="B11" s="126" t="s">
        <v>92</v>
      </c>
      <c r="C11" s="139">
        <f>SUM(E11:S11)</f>
        <v>325000</v>
      </c>
      <c r="D11" s="19">
        <f>SUM(E11:L11)</f>
        <v>150000</v>
      </c>
      <c r="E11" s="40"/>
      <c r="F11" s="41">
        <v>50000</v>
      </c>
      <c r="G11" s="41"/>
      <c r="H11" s="41"/>
      <c r="I11" s="41">
        <v>100000</v>
      </c>
      <c r="J11" s="41"/>
      <c r="K11" s="41"/>
      <c r="L11" s="42">
        <v>0</v>
      </c>
      <c r="M11" s="40"/>
      <c r="N11" s="41">
        <v>100000</v>
      </c>
      <c r="O11" s="41">
        <v>50000</v>
      </c>
      <c r="P11" s="41"/>
      <c r="Q11" s="41"/>
      <c r="R11" s="41">
        <v>0</v>
      </c>
      <c r="S11" s="42">
        <v>25000</v>
      </c>
    </row>
    <row r="12" spans="1:19" x14ac:dyDescent="0.25">
      <c r="A12" s="107"/>
      <c r="B12" s="127" t="s">
        <v>2</v>
      </c>
      <c r="C12" s="140">
        <f t="shared" si="0"/>
        <v>325000</v>
      </c>
      <c r="D12" s="24">
        <f t="shared" si="1"/>
        <v>150000</v>
      </c>
      <c r="E12" s="33">
        <v>0</v>
      </c>
      <c r="F12" s="117">
        <v>50000</v>
      </c>
      <c r="G12" s="117">
        <v>0</v>
      </c>
      <c r="H12" s="117">
        <v>0</v>
      </c>
      <c r="I12" s="117">
        <v>100000</v>
      </c>
      <c r="J12" s="118">
        <v>0</v>
      </c>
      <c r="K12" s="119">
        <v>0</v>
      </c>
      <c r="L12" s="147">
        <v>0</v>
      </c>
      <c r="M12" s="154">
        <v>0</v>
      </c>
      <c r="N12" s="119">
        <v>100000</v>
      </c>
      <c r="O12" s="117">
        <v>50000</v>
      </c>
      <c r="P12" s="117">
        <v>0</v>
      </c>
      <c r="Q12" s="117">
        <v>0</v>
      </c>
      <c r="R12" s="117">
        <v>0</v>
      </c>
      <c r="S12" s="155">
        <v>25000</v>
      </c>
    </row>
    <row r="13" spans="1:19" x14ac:dyDescent="0.25">
      <c r="A13" s="107"/>
      <c r="B13" s="128" t="s">
        <v>6</v>
      </c>
      <c r="C13" s="140">
        <f t="shared" si="0"/>
        <v>50000</v>
      </c>
      <c r="D13" s="24">
        <f t="shared" si="1"/>
        <v>50000</v>
      </c>
      <c r="E13" s="30">
        <v>0</v>
      </c>
      <c r="F13" s="25">
        <v>50000</v>
      </c>
      <c r="G13" s="25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140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</row>
    <row r="14" spans="1:19" ht="15.75" thickBot="1" x14ac:dyDescent="0.3">
      <c r="A14" s="108"/>
      <c r="B14" s="129" t="s">
        <v>7</v>
      </c>
      <c r="C14" s="141">
        <f>C12-C13</f>
        <v>275000</v>
      </c>
      <c r="D14" s="27">
        <f>D12-D13</f>
        <v>100000</v>
      </c>
      <c r="E14" s="74">
        <f>E12-E13</f>
        <v>0</v>
      </c>
      <c r="F14" s="28">
        <f t="shared" ref="F14:S14" si="4">F12-F13</f>
        <v>0</v>
      </c>
      <c r="G14" s="28">
        <f t="shared" si="4"/>
        <v>0</v>
      </c>
      <c r="H14" s="28">
        <f t="shared" si="4"/>
        <v>0</v>
      </c>
      <c r="I14" s="28">
        <f t="shared" si="4"/>
        <v>100000</v>
      </c>
      <c r="J14" s="28">
        <f t="shared" si="4"/>
        <v>0</v>
      </c>
      <c r="K14" s="28">
        <f t="shared" si="4"/>
        <v>0</v>
      </c>
      <c r="L14" s="29">
        <f t="shared" si="4"/>
        <v>0</v>
      </c>
      <c r="M14" s="74">
        <f t="shared" si="4"/>
        <v>0</v>
      </c>
      <c r="N14" s="28">
        <f t="shared" si="4"/>
        <v>100000</v>
      </c>
      <c r="O14" s="28">
        <f t="shared" si="4"/>
        <v>50000</v>
      </c>
      <c r="P14" s="28">
        <f t="shared" si="4"/>
        <v>0</v>
      </c>
      <c r="Q14" s="28">
        <f t="shared" si="4"/>
        <v>0</v>
      </c>
      <c r="R14" s="28">
        <f t="shared" si="4"/>
        <v>0</v>
      </c>
      <c r="S14" s="29">
        <f t="shared" si="4"/>
        <v>25000</v>
      </c>
    </row>
    <row r="15" spans="1:19" x14ac:dyDescent="0.25">
      <c r="A15" s="106" t="s">
        <v>10</v>
      </c>
      <c r="B15" s="126" t="s">
        <v>92</v>
      </c>
      <c r="C15" s="139">
        <f>SUM(E15:S15)</f>
        <v>250000</v>
      </c>
      <c r="D15" s="19">
        <f>SUM(E15:L15)</f>
        <v>151470</v>
      </c>
      <c r="E15" s="40"/>
      <c r="F15" s="41">
        <v>24750</v>
      </c>
      <c r="G15" s="41">
        <v>21870</v>
      </c>
      <c r="H15" s="41">
        <v>19800</v>
      </c>
      <c r="I15" s="41">
        <v>20250</v>
      </c>
      <c r="J15" s="41">
        <v>21600</v>
      </c>
      <c r="K15" s="41">
        <v>21600</v>
      </c>
      <c r="L15" s="42">
        <v>21600</v>
      </c>
      <c r="M15" s="40"/>
      <c r="N15" s="41"/>
      <c r="O15" s="41"/>
      <c r="P15" s="41"/>
      <c r="Q15" s="41"/>
      <c r="R15" s="41">
        <v>98530</v>
      </c>
      <c r="S15" s="42"/>
    </row>
    <row r="16" spans="1:19" x14ac:dyDescent="0.25">
      <c r="A16" s="107"/>
      <c r="B16" s="127" t="s">
        <v>2</v>
      </c>
      <c r="C16" s="140">
        <f t="shared" si="0"/>
        <v>243000</v>
      </c>
      <c r="D16" s="24">
        <f t="shared" si="1"/>
        <v>149400</v>
      </c>
      <c r="E16" s="33">
        <v>0</v>
      </c>
      <c r="F16" s="34">
        <v>22680</v>
      </c>
      <c r="G16" s="34">
        <v>21870</v>
      </c>
      <c r="H16" s="34">
        <v>19800</v>
      </c>
      <c r="I16" s="34">
        <v>20250</v>
      </c>
      <c r="J16" s="34">
        <v>21600</v>
      </c>
      <c r="K16" s="34">
        <v>21600</v>
      </c>
      <c r="L16" s="146">
        <v>21600</v>
      </c>
      <c r="M16" s="33">
        <v>21600</v>
      </c>
      <c r="N16" s="34">
        <v>21600</v>
      </c>
      <c r="O16" s="34">
        <v>27000</v>
      </c>
      <c r="P16" s="34">
        <v>7200</v>
      </c>
      <c r="Q16" s="34">
        <v>7200</v>
      </c>
      <c r="R16" s="34">
        <v>9000</v>
      </c>
      <c r="S16" s="146">
        <v>0</v>
      </c>
    </row>
    <row r="17" spans="1:19" x14ac:dyDescent="0.25">
      <c r="A17" s="107"/>
      <c r="B17" s="128" t="s">
        <v>6</v>
      </c>
      <c r="C17" s="140">
        <f t="shared" si="0"/>
        <v>22680</v>
      </c>
      <c r="D17" s="24">
        <f t="shared" si="1"/>
        <v>22680</v>
      </c>
      <c r="E17" s="33">
        <v>0</v>
      </c>
      <c r="F17" s="34">
        <v>22680</v>
      </c>
      <c r="G17" s="3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140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</row>
    <row r="18" spans="1:19" ht="15.75" thickBot="1" x14ac:dyDescent="0.3">
      <c r="A18" s="108"/>
      <c r="B18" s="129" t="s">
        <v>7</v>
      </c>
      <c r="C18" s="141">
        <f>C16-C17</f>
        <v>220320</v>
      </c>
      <c r="D18" s="27">
        <f>D16-D17</f>
        <v>126720</v>
      </c>
      <c r="E18" s="74">
        <f>E16-E17</f>
        <v>0</v>
      </c>
      <c r="F18" s="28">
        <f t="shared" ref="F18:S18" si="5">F16-F17</f>
        <v>0</v>
      </c>
      <c r="G18" s="28">
        <f t="shared" si="5"/>
        <v>21870</v>
      </c>
      <c r="H18" s="28">
        <f t="shared" si="5"/>
        <v>19800</v>
      </c>
      <c r="I18" s="28">
        <f t="shared" si="5"/>
        <v>20250</v>
      </c>
      <c r="J18" s="28">
        <f t="shared" si="5"/>
        <v>21600</v>
      </c>
      <c r="K18" s="28">
        <f t="shared" si="5"/>
        <v>21600</v>
      </c>
      <c r="L18" s="29">
        <f t="shared" si="5"/>
        <v>21600</v>
      </c>
      <c r="M18" s="74">
        <f t="shared" si="5"/>
        <v>21600</v>
      </c>
      <c r="N18" s="28">
        <f t="shared" si="5"/>
        <v>21600</v>
      </c>
      <c r="O18" s="28">
        <f t="shared" si="5"/>
        <v>27000</v>
      </c>
      <c r="P18" s="28">
        <f t="shared" si="5"/>
        <v>7200</v>
      </c>
      <c r="Q18" s="28">
        <f t="shared" si="5"/>
        <v>7200</v>
      </c>
      <c r="R18" s="28">
        <f t="shared" si="5"/>
        <v>9000</v>
      </c>
      <c r="S18" s="29">
        <f t="shared" si="5"/>
        <v>0</v>
      </c>
    </row>
    <row r="19" spans="1:19" x14ac:dyDescent="0.25">
      <c r="A19" s="103" t="s">
        <v>11</v>
      </c>
      <c r="B19" s="123" t="s">
        <v>92</v>
      </c>
      <c r="C19" s="133">
        <f>SUM(E19:S19)</f>
        <v>1000000</v>
      </c>
      <c r="D19" s="134">
        <f>SUM(E19:L19)</f>
        <v>511470</v>
      </c>
      <c r="E19" s="133">
        <f>SUM(E3, E7, E11, E15)</f>
        <v>0</v>
      </c>
      <c r="F19" s="148">
        <f t="shared" ref="F19:S19" si="6">SUM(F3, F7, F11, F15)</f>
        <v>284750</v>
      </c>
      <c r="G19" s="148">
        <f t="shared" si="6"/>
        <v>21870</v>
      </c>
      <c r="H19" s="148">
        <f t="shared" si="6"/>
        <v>19800</v>
      </c>
      <c r="I19" s="148">
        <f t="shared" si="6"/>
        <v>120250</v>
      </c>
      <c r="J19" s="148">
        <f t="shared" si="6"/>
        <v>21600</v>
      </c>
      <c r="K19" s="148">
        <f t="shared" si="6"/>
        <v>21600</v>
      </c>
      <c r="L19" s="134">
        <f t="shared" si="6"/>
        <v>21600</v>
      </c>
      <c r="M19" s="133">
        <f t="shared" si="6"/>
        <v>0</v>
      </c>
      <c r="N19" s="148">
        <f t="shared" si="6"/>
        <v>100000</v>
      </c>
      <c r="O19" s="148">
        <f t="shared" si="6"/>
        <v>50000</v>
      </c>
      <c r="P19" s="148">
        <f t="shared" si="6"/>
        <v>0</v>
      </c>
      <c r="Q19" s="148">
        <f t="shared" si="6"/>
        <v>0</v>
      </c>
      <c r="R19" s="148">
        <f t="shared" si="6"/>
        <v>163530</v>
      </c>
      <c r="S19" s="134">
        <f t="shared" si="6"/>
        <v>175000</v>
      </c>
    </row>
    <row r="20" spans="1:19" x14ac:dyDescent="0.25">
      <c r="A20" s="104"/>
      <c r="B20" s="124" t="s">
        <v>2</v>
      </c>
      <c r="C20" s="135">
        <f t="shared" si="0"/>
        <v>928000</v>
      </c>
      <c r="D20" s="136">
        <f t="shared" si="1"/>
        <v>509400</v>
      </c>
      <c r="E20" s="149">
        <f>SUM(E4, E8, E12, E16)</f>
        <v>0</v>
      </c>
      <c r="F20" s="120">
        <f t="shared" ref="F20:S20" si="7">SUM(F4, F8, F12, F16)</f>
        <v>282680</v>
      </c>
      <c r="G20" s="120">
        <f t="shared" si="7"/>
        <v>21870</v>
      </c>
      <c r="H20" s="120">
        <f t="shared" si="7"/>
        <v>19800</v>
      </c>
      <c r="I20" s="120">
        <f t="shared" si="7"/>
        <v>120250</v>
      </c>
      <c r="J20" s="120">
        <f t="shared" si="7"/>
        <v>21600</v>
      </c>
      <c r="K20" s="120">
        <f t="shared" si="7"/>
        <v>21600</v>
      </c>
      <c r="L20" s="150">
        <f t="shared" si="7"/>
        <v>21600</v>
      </c>
      <c r="M20" s="149">
        <f t="shared" si="7"/>
        <v>21600</v>
      </c>
      <c r="N20" s="120">
        <f t="shared" si="7"/>
        <v>121600</v>
      </c>
      <c r="O20" s="120">
        <f t="shared" si="7"/>
        <v>77000</v>
      </c>
      <c r="P20" s="120">
        <f t="shared" si="7"/>
        <v>7200</v>
      </c>
      <c r="Q20" s="120">
        <f t="shared" si="7"/>
        <v>7200</v>
      </c>
      <c r="R20" s="120">
        <f t="shared" si="7"/>
        <v>9000</v>
      </c>
      <c r="S20" s="150">
        <f t="shared" si="7"/>
        <v>175000</v>
      </c>
    </row>
    <row r="21" spans="1:19" x14ac:dyDescent="0.25">
      <c r="A21" s="104"/>
      <c r="B21" s="124" t="s">
        <v>6</v>
      </c>
      <c r="C21" s="135">
        <f t="shared" si="0"/>
        <v>282680</v>
      </c>
      <c r="D21" s="136">
        <f t="shared" si="1"/>
        <v>282680</v>
      </c>
      <c r="E21" s="149">
        <f>SUM(E5, E9, E13, E17)</f>
        <v>0</v>
      </c>
      <c r="F21" s="120">
        <f t="shared" ref="F21:S21" si="8">SUM(F5, F9, F13, F17)</f>
        <v>282680</v>
      </c>
      <c r="G21" s="120">
        <f t="shared" si="8"/>
        <v>0</v>
      </c>
      <c r="H21" s="120">
        <f t="shared" si="8"/>
        <v>0</v>
      </c>
      <c r="I21" s="120">
        <f t="shared" si="8"/>
        <v>0</v>
      </c>
      <c r="J21" s="120">
        <f t="shared" si="8"/>
        <v>0</v>
      </c>
      <c r="K21" s="120">
        <f t="shared" si="8"/>
        <v>0</v>
      </c>
      <c r="L21" s="150">
        <f t="shared" si="8"/>
        <v>0</v>
      </c>
      <c r="M21" s="149">
        <f t="shared" si="8"/>
        <v>0</v>
      </c>
      <c r="N21" s="120">
        <f t="shared" si="8"/>
        <v>0</v>
      </c>
      <c r="O21" s="120">
        <f t="shared" si="8"/>
        <v>0</v>
      </c>
      <c r="P21" s="120">
        <f t="shared" si="8"/>
        <v>0</v>
      </c>
      <c r="Q21" s="120">
        <f t="shared" si="8"/>
        <v>0</v>
      </c>
      <c r="R21" s="120">
        <f t="shared" si="8"/>
        <v>0</v>
      </c>
      <c r="S21" s="150">
        <f t="shared" si="8"/>
        <v>0</v>
      </c>
    </row>
    <row r="22" spans="1:19" ht="15.75" thickBot="1" x14ac:dyDescent="0.3">
      <c r="A22" s="105"/>
      <c r="B22" s="125" t="s">
        <v>7</v>
      </c>
      <c r="C22" s="137">
        <f t="shared" si="0"/>
        <v>647390</v>
      </c>
      <c r="D22" s="138">
        <f t="shared" si="1"/>
        <v>228790</v>
      </c>
      <c r="E22" s="151">
        <f>E20-E21</f>
        <v>0</v>
      </c>
      <c r="F22" s="152">
        <f>F19-F20</f>
        <v>2070</v>
      </c>
      <c r="G22" s="152">
        <f t="shared" ref="G22:S22" si="9">G20-G21</f>
        <v>21870</v>
      </c>
      <c r="H22" s="152">
        <f t="shared" si="9"/>
        <v>19800</v>
      </c>
      <c r="I22" s="152">
        <f t="shared" si="9"/>
        <v>120250</v>
      </c>
      <c r="J22" s="152">
        <f t="shared" si="9"/>
        <v>21600</v>
      </c>
      <c r="K22" s="152">
        <f t="shared" si="9"/>
        <v>21600</v>
      </c>
      <c r="L22" s="153">
        <f t="shared" si="9"/>
        <v>21600</v>
      </c>
      <c r="M22" s="151">
        <f t="shared" si="9"/>
        <v>21600</v>
      </c>
      <c r="N22" s="152">
        <f t="shared" si="9"/>
        <v>121600</v>
      </c>
      <c r="O22" s="152">
        <f t="shared" si="9"/>
        <v>77000</v>
      </c>
      <c r="P22" s="152">
        <f t="shared" si="9"/>
        <v>7200</v>
      </c>
      <c r="Q22" s="152">
        <f t="shared" si="9"/>
        <v>7200</v>
      </c>
      <c r="R22" s="152">
        <f t="shared" si="9"/>
        <v>9000</v>
      </c>
      <c r="S22" s="153">
        <f t="shared" si="9"/>
        <v>175000</v>
      </c>
    </row>
    <row r="23" spans="1:19" ht="15.75" thickBot="1" x14ac:dyDescent="0.3">
      <c r="A23" s="39"/>
      <c r="B23" s="39"/>
      <c r="C23" s="131" t="s">
        <v>93</v>
      </c>
      <c r="D23" s="132"/>
      <c r="E23" s="142"/>
      <c r="F23" s="143">
        <f>IFERROR(IF(F22/F19&lt;1, F22/F19, (F22/F19)-1), "Forecast")</f>
        <v>7.2695346795434591E-3</v>
      </c>
      <c r="G23" s="143">
        <f t="shared" ref="G23:S23" si="10">IFERROR(IF(G22/G19&lt;1, G22/G19, (G22/G19)-1), "Forecast")</f>
        <v>0</v>
      </c>
      <c r="H23" s="143">
        <f t="shared" si="10"/>
        <v>0</v>
      </c>
      <c r="I23" s="143">
        <f t="shared" si="10"/>
        <v>0</v>
      </c>
      <c r="J23" s="143">
        <f t="shared" si="10"/>
        <v>0</v>
      </c>
      <c r="K23" s="143">
        <f t="shared" si="10"/>
        <v>0</v>
      </c>
      <c r="L23" s="143">
        <f t="shared" si="10"/>
        <v>0</v>
      </c>
      <c r="M23" s="143" t="str">
        <f t="shared" si="10"/>
        <v>Forecast</v>
      </c>
      <c r="N23" s="143">
        <f t="shared" si="10"/>
        <v>0.21599999999999997</v>
      </c>
      <c r="O23" s="143">
        <f t="shared" si="10"/>
        <v>0.54</v>
      </c>
      <c r="P23" s="143" t="str">
        <f t="shared" si="10"/>
        <v>Forecast</v>
      </c>
      <c r="Q23" s="143" t="str">
        <f t="shared" si="10"/>
        <v>Forecast</v>
      </c>
      <c r="R23" s="143">
        <f t="shared" si="10"/>
        <v>5.5035773252614197E-2</v>
      </c>
      <c r="S23" s="143">
        <f t="shared" si="10"/>
        <v>0</v>
      </c>
    </row>
    <row r="24" spans="1:19" ht="15.75" thickBot="1" x14ac:dyDescent="0.3"/>
    <row r="25" spans="1:19" ht="15.75" thickBot="1" x14ac:dyDescent="0.3">
      <c r="A25" s="63" t="s">
        <v>1</v>
      </c>
      <c r="B25" s="64" t="s">
        <v>94</v>
      </c>
      <c r="C25" s="86" t="s">
        <v>95</v>
      </c>
      <c r="D25" s="86" t="s">
        <v>7</v>
      </c>
    </row>
    <row r="26" spans="1:19" x14ac:dyDescent="0.25">
      <c r="A26" s="68" t="s">
        <v>5</v>
      </c>
      <c r="B26" s="69">
        <f>'Original Budget'!H6</f>
        <v>200000</v>
      </c>
      <c r="C26" s="69">
        <f>C3</f>
        <v>125000</v>
      </c>
      <c r="D26" s="121">
        <f>B26-C26</f>
        <v>75000</v>
      </c>
    </row>
    <row r="27" spans="1:19" x14ac:dyDescent="0.25">
      <c r="A27" s="68" t="s">
        <v>8</v>
      </c>
      <c r="B27" s="69">
        <f>'Original Budget'!H7+'Original Budget'!H8</f>
        <v>300000</v>
      </c>
      <c r="C27" s="69">
        <f>C7</f>
        <v>300000</v>
      </c>
      <c r="D27" s="121">
        <f t="shared" ref="D27:D29" si="11">B27-C27</f>
        <v>0</v>
      </c>
    </row>
    <row r="28" spans="1:19" x14ac:dyDescent="0.25">
      <c r="A28" s="68" t="s">
        <v>9</v>
      </c>
      <c r="B28" s="69">
        <f>'Original Budget'!H9</f>
        <v>250000</v>
      </c>
      <c r="C28" s="69">
        <f>C11</f>
        <v>325000</v>
      </c>
      <c r="D28" s="121">
        <f t="shared" si="11"/>
        <v>-75000</v>
      </c>
    </row>
    <row r="29" spans="1:19" ht="15.75" thickBot="1" x14ac:dyDescent="0.3">
      <c r="A29" s="68" t="s">
        <v>10</v>
      </c>
      <c r="B29" s="69">
        <f>'Original Budget'!H10</f>
        <v>250000</v>
      </c>
      <c r="C29" s="69">
        <f>C15</f>
        <v>250000</v>
      </c>
      <c r="D29" s="121">
        <f t="shared" si="11"/>
        <v>0</v>
      </c>
    </row>
    <row r="30" spans="1:19" ht="15.75" thickBot="1" x14ac:dyDescent="0.3">
      <c r="A30" s="63" t="s">
        <v>80</v>
      </c>
      <c r="B30" s="122">
        <f>SUM(B26:B29)</f>
        <v>1000000</v>
      </c>
      <c r="C30" s="122">
        <f>SUM(C26:C29)</f>
        <v>1000000</v>
      </c>
      <c r="D30" s="122">
        <f>SUM(D26:D29)</f>
        <v>0</v>
      </c>
    </row>
  </sheetData>
  <mergeCells count="6">
    <mergeCell ref="C23:D23"/>
    <mergeCell ref="A3:A6"/>
    <mergeCell ref="A7:A10"/>
    <mergeCell ref="A11:A14"/>
    <mergeCell ref="A15:A18"/>
    <mergeCell ref="A19:A22"/>
  </mergeCells>
  <conditionalFormatting sqref="I12:S12 I16:S16 E4:S4 E8:S8">
    <cfRule type="expression" dxfId="14" priority="142">
      <formula>IF(EOMONTH(E$2,0)&lt;TODAY,1,0)</formula>
    </cfRule>
  </conditionalFormatting>
  <conditionalFormatting sqref="E12:H12 E16:H16 E17:G17">
    <cfRule type="expression" dxfId="13" priority="2">
      <formula>IF(EOMONTH(E$2,0)&lt;TODAY,1,0)</formula>
    </cfRule>
  </conditionalFormatting>
  <dataValidations count="1">
    <dataValidation allowBlank="1" showInputMessage="1" showErrorMessage="1" errorTitle="Enter Numbers Only" error="Please enter a number value beteween -1000000000000 and 1000000000000." sqref="E4:S4" xr:uid="{00000000-0002-0000-0000-000000000000}"/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workbookViewId="0">
      <selection activeCell="G26" sqref="G26"/>
    </sheetView>
  </sheetViews>
  <sheetFormatPr defaultRowHeight="15" x14ac:dyDescent="0.25"/>
  <cols>
    <col min="1" max="1" width="21.28515625" customWidth="1"/>
    <col min="2" max="2" width="11.5703125" bestFit="1" customWidth="1"/>
    <col min="3" max="3" width="13.85546875" bestFit="1" customWidth="1"/>
    <col min="4" max="4" width="12.42578125" bestFit="1" customWidth="1"/>
    <col min="5" max="5" width="13" customWidth="1"/>
    <col min="6" max="6" width="12.28515625" customWidth="1"/>
    <col min="7" max="7" width="11" bestFit="1" customWidth="1"/>
    <col min="8" max="8" width="7.85546875" bestFit="1" customWidth="1"/>
    <col min="9" max="9" width="8" bestFit="1" customWidth="1"/>
    <col min="10" max="10" width="11.5703125" bestFit="1" customWidth="1"/>
    <col min="11" max="11" width="8.140625" bestFit="1" customWidth="1"/>
    <col min="12" max="12" width="10.140625" bestFit="1" customWidth="1"/>
    <col min="13" max="14" width="8" bestFit="1" customWidth="1"/>
    <col min="15" max="15" width="8.140625" bestFit="1" customWidth="1"/>
    <col min="16" max="18" width="9" bestFit="1" customWidth="1"/>
    <col min="19" max="19" width="10.140625" bestFit="1" customWidth="1"/>
  </cols>
  <sheetData>
    <row r="1" spans="1:19" ht="15.75" thickBot="1" x14ac:dyDescent="0.3">
      <c r="A1" t="s">
        <v>0</v>
      </c>
    </row>
    <row r="2" spans="1:19" s="3" customFormat="1" ht="16.5" thickBot="1" x14ac:dyDescent="0.3">
      <c r="A2" s="17" t="s">
        <v>1</v>
      </c>
      <c r="B2" s="8" t="s">
        <v>2</v>
      </c>
      <c r="C2" s="8" t="s">
        <v>3</v>
      </c>
      <c r="D2" s="8" t="s">
        <v>4</v>
      </c>
      <c r="E2" s="9">
        <v>43952</v>
      </c>
      <c r="F2" s="9">
        <v>43983</v>
      </c>
      <c r="G2" s="9">
        <v>44013</v>
      </c>
      <c r="H2" s="9">
        <v>44044</v>
      </c>
      <c r="I2" s="10">
        <v>44075</v>
      </c>
      <c r="J2" s="10">
        <v>44105</v>
      </c>
      <c r="K2" s="10">
        <v>44136</v>
      </c>
      <c r="L2" s="10">
        <v>44166</v>
      </c>
      <c r="M2" s="10">
        <v>44197</v>
      </c>
      <c r="N2" s="10">
        <v>44228</v>
      </c>
      <c r="O2" s="10">
        <v>44256</v>
      </c>
      <c r="P2" s="10">
        <v>44287</v>
      </c>
      <c r="Q2" s="10">
        <v>44317</v>
      </c>
      <c r="R2" s="10">
        <v>44348</v>
      </c>
      <c r="S2" s="11">
        <v>44378</v>
      </c>
    </row>
    <row r="3" spans="1:19" s="3" customFormat="1" x14ac:dyDescent="0.25">
      <c r="A3" s="106" t="s">
        <v>5</v>
      </c>
      <c r="B3" s="12" t="s">
        <v>2</v>
      </c>
      <c r="C3" s="18">
        <f>SUM(E3:S3)</f>
        <v>0</v>
      </c>
      <c r="D3" s="19">
        <f>SUM(E3:L3)</f>
        <v>0</v>
      </c>
      <c r="E3" s="20">
        <v>0</v>
      </c>
      <c r="F3" s="20">
        <v>0</v>
      </c>
      <c r="G3" s="20">
        <v>0</v>
      </c>
      <c r="H3" s="20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2">
        <v>0</v>
      </c>
    </row>
    <row r="4" spans="1:19" s="3" customFormat="1" x14ac:dyDescent="0.25">
      <c r="A4" s="107"/>
      <c r="B4" s="13" t="s">
        <v>6</v>
      </c>
      <c r="C4" s="23">
        <f t="shared" ref="C4:C17" si="0">SUM(E4:S4)</f>
        <v>0</v>
      </c>
      <c r="D4" s="24">
        <f t="shared" ref="D4:D17" si="1">SUM(E4:L4)</f>
        <v>0</v>
      </c>
      <c r="E4" s="25">
        <v>0</v>
      </c>
      <c r="F4" s="25">
        <v>0</v>
      </c>
      <c r="G4" s="25">
        <v>0</v>
      </c>
      <c r="H4" s="25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4">
        <v>0</v>
      </c>
    </row>
    <row r="5" spans="1:19" s="3" customFormat="1" ht="15.75" thickBot="1" x14ac:dyDescent="0.3">
      <c r="A5" s="108"/>
      <c r="B5" s="14" t="s">
        <v>7</v>
      </c>
      <c r="C5" s="26">
        <f t="shared" si="0"/>
        <v>0</v>
      </c>
      <c r="D5" s="27">
        <f t="shared" si="1"/>
        <v>0</v>
      </c>
      <c r="E5" s="28">
        <f>E3-E4</f>
        <v>0</v>
      </c>
      <c r="F5" s="28">
        <f t="shared" ref="F5:S5" si="2">F3-F4</f>
        <v>0</v>
      </c>
      <c r="G5" s="28">
        <f t="shared" si="2"/>
        <v>0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9">
        <f t="shared" si="2"/>
        <v>0</v>
      </c>
    </row>
    <row r="6" spans="1:19" s="3" customFormat="1" x14ac:dyDescent="0.25">
      <c r="A6" s="106" t="s">
        <v>8</v>
      </c>
      <c r="B6" s="12" t="s">
        <v>2</v>
      </c>
      <c r="C6" s="18">
        <f t="shared" si="0"/>
        <v>0</v>
      </c>
      <c r="D6" s="18">
        <f t="shared" si="1"/>
        <v>0</v>
      </c>
      <c r="E6" s="32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2">
        <v>0</v>
      </c>
    </row>
    <row r="7" spans="1:19" s="3" customFormat="1" x14ac:dyDescent="0.25">
      <c r="A7" s="107"/>
      <c r="B7" s="13" t="s">
        <v>6</v>
      </c>
      <c r="C7" s="23">
        <f t="shared" si="0"/>
        <v>0</v>
      </c>
      <c r="D7" s="23">
        <f t="shared" si="1"/>
        <v>0</v>
      </c>
      <c r="E7" s="30">
        <v>0</v>
      </c>
      <c r="F7" s="25">
        <v>0</v>
      </c>
      <c r="G7" s="25">
        <v>0</v>
      </c>
      <c r="H7" s="25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4">
        <v>0</v>
      </c>
    </row>
    <row r="8" spans="1:19" s="3" customFormat="1" ht="15.75" thickBot="1" x14ac:dyDescent="0.3">
      <c r="A8" s="108"/>
      <c r="B8" s="14" t="s">
        <v>7</v>
      </c>
      <c r="C8" s="26">
        <f t="shared" si="0"/>
        <v>0</v>
      </c>
      <c r="D8" s="26">
        <f t="shared" si="1"/>
        <v>0</v>
      </c>
      <c r="E8" s="30">
        <f>E6-E7</f>
        <v>0</v>
      </c>
      <c r="F8" s="25">
        <f t="shared" ref="F8:S8" si="3">F6-F7</f>
        <v>0</v>
      </c>
      <c r="G8" s="25">
        <f t="shared" si="3"/>
        <v>0</v>
      </c>
      <c r="H8" s="25">
        <f t="shared" si="3"/>
        <v>0</v>
      </c>
      <c r="I8" s="25">
        <f t="shared" si="3"/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5">
        <f t="shared" si="3"/>
        <v>0</v>
      </c>
      <c r="Q8" s="25">
        <f t="shared" si="3"/>
        <v>0</v>
      </c>
      <c r="R8" s="25">
        <f t="shared" si="3"/>
        <v>0</v>
      </c>
      <c r="S8" s="31">
        <f t="shared" si="3"/>
        <v>0</v>
      </c>
    </row>
    <row r="9" spans="1:19" s="3" customFormat="1" x14ac:dyDescent="0.25">
      <c r="A9" s="106" t="s">
        <v>10</v>
      </c>
      <c r="B9" s="12" t="s">
        <v>2</v>
      </c>
      <c r="C9" s="18">
        <f t="shared" si="0"/>
        <v>132300</v>
      </c>
      <c r="D9" s="18">
        <f t="shared" si="1"/>
        <v>57500</v>
      </c>
      <c r="E9" s="32">
        <v>12800</v>
      </c>
      <c r="F9" s="21">
        <v>9750</v>
      </c>
      <c r="G9" s="81">
        <v>7800</v>
      </c>
      <c r="H9" s="81">
        <v>7800</v>
      </c>
      <c r="I9" s="81">
        <v>9750</v>
      </c>
      <c r="J9" s="81">
        <v>3200</v>
      </c>
      <c r="K9" s="81">
        <v>3200</v>
      </c>
      <c r="L9" s="81">
        <v>3200</v>
      </c>
      <c r="M9" s="21">
        <v>3200</v>
      </c>
      <c r="N9" s="21">
        <v>6400</v>
      </c>
      <c r="O9" s="21">
        <v>8000</v>
      </c>
      <c r="P9" s="21">
        <v>17600</v>
      </c>
      <c r="Q9" s="21">
        <v>17600</v>
      </c>
      <c r="R9" s="21">
        <v>22000</v>
      </c>
      <c r="S9" s="22">
        <v>0</v>
      </c>
    </row>
    <row r="10" spans="1:19" s="3" customFormat="1" x14ac:dyDescent="0.25">
      <c r="A10" s="107"/>
      <c r="B10" s="13" t="s">
        <v>6</v>
      </c>
      <c r="C10" s="23">
        <f t="shared" si="0"/>
        <v>12800</v>
      </c>
      <c r="D10" s="23">
        <f t="shared" si="1"/>
        <v>12800</v>
      </c>
      <c r="E10" s="33">
        <v>12800</v>
      </c>
      <c r="F10" s="34">
        <v>0</v>
      </c>
      <c r="G10" s="34">
        <v>0</v>
      </c>
      <c r="H10" s="25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4">
        <v>0</v>
      </c>
    </row>
    <row r="11" spans="1:19" s="3" customFormat="1" ht="15.75" thickBot="1" x14ac:dyDescent="0.3">
      <c r="A11" s="108"/>
      <c r="B11" s="14" t="s">
        <v>7</v>
      </c>
      <c r="C11" s="26">
        <f t="shared" si="0"/>
        <v>119500</v>
      </c>
      <c r="D11" s="26">
        <f t="shared" si="1"/>
        <v>44700</v>
      </c>
      <c r="E11" s="74">
        <f>E9-E10</f>
        <v>0</v>
      </c>
      <c r="F11" s="28">
        <f t="shared" ref="F11:S11" si="4">F9-F10</f>
        <v>9750</v>
      </c>
      <c r="G11" s="28">
        <f t="shared" si="4"/>
        <v>7800</v>
      </c>
      <c r="H11" s="28">
        <f t="shared" si="4"/>
        <v>7800</v>
      </c>
      <c r="I11" s="28">
        <f t="shared" si="4"/>
        <v>9750</v>
      </c>
      <c r="J11" s="28">
        <f t="shared" si="4"/>
        <v>3200</v>
      </c>
      <c r="K11" s="28">
        <f t="shared" si="4"/>
        <v>3200</v>
      </c>
      <c r="L11" s="28">
        <f t="shared" si="4"/>
        <v>3200</v>
      </c>
      <c r="M11" s="28">
        <f t="shared" si="4"/>
        <v>3200</v>
      </c>
      <c r="N11" s="28">
        <f t="shared" si="4"/>
        <v>6400</v>
      </c>
      <c r="O11" s="28">
        <f t="shared" si="4"/>
        <v>8000</v>
      </c>
      <c r="P11" s="28">
        <f t="shared" si="4"/>
        <v>17600</v>
      </c>
      <c r="Q11" s="28">
        <f t="shared" si="4"/>
        <v>17600</v>
      </c>
      <c r="R11" s="28">
        <f t="shared" si="4"/>
        <v>22000</v>
      </c>
      <c r="S11" s="29">
        <f t="shared" si="4"/>
        <v>0</v>
      </c>
    </row>
    <row r="12" spans="1:19" s="3" customFormat="1" x14ac:dyDescent="0.25">
      <c r="A12" s="106" t="s">
        <v>9</v>
      </c>
      <c r="B12" s="12" t="s">
        <v>2</v>
      </c>
      <c r="C12" s="18">
        <f t="shared" si="0"/>
        <v>0</v>
      </c>
      <c r="D12" s="18">
        <f t="shared" si="1"/>
        <v>0</v>
      </c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2">
        <v>0</v>
      </c>
    </row>
    <row r="13" spans="1:19" s="3" customFormat="1" x14ac:dyDescent="0.25">
      <c r="A13" s="107"/>
      <c r="B13" s="13" t="s">
        <v>6</v>
      </c>
      <c r="C13" s="23">
        <f t="shared" si="0"/>
        <v>0</v>
      </c>
      <c r="D13" s="23">
        <f t="shared" si="1"/>
        <v>0</v>
      </c>
      <c r="E13" s="30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31">
        <v>0</v>
      </c>
    </row>
    <row r="14" spans="1:19" s="3" customFormat="1" ht="15.75" thickBot="1" x14ac:dyDescent="0.3">
      <c r="A14" s="108"/>
      <c r="B14" s="14" t="s">
        <v>7</v>
      </c>
      <c r="C14" s="23">
        <f t="shared" si="0"/>
        <v>0</v>
      </c>
      <c r="D14" s="23">
        <f t="shared" si="1"/>
        <v>0</v>
      </c>
      <c r="E14" s="30">
        <f>E12-E13</f>
        <v>0</v>
      </c>
      <c r="F14" s="25">
        <f t="shared" ref="F14:S14" si="5">F12-F13</f>
        <v>0</v>
      </c>
      <c r="G14" s="25">
        <f t="shared" si="5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5">
        <f t="shared" si="5"/>
        <v>0</v>
      </c>
      <c r="Q14" s="25">
        <f t="shared" si="5"/>
        <v>0</v>
      </c>
      <c r="R14" s="25">
        <f t="shared" si="5"/>
        <v>0</v>
      </c>
      <c r="S14" s="31">
        <f t="shared" si="5"/>
        <v>0</v>
      </c>
    </row>
    <row r="15" spans="1:19" s="3" customFormat="1" x14ac:dyDescent="0.25">
      <c r="A15" s="106" t="s">
        <v>16</v>
      </c>
      <c r="B15" s="12" t="s">
        <v>2</v>
      </c>
      <c r="C15" s="18">
        <f t="shared" si="0"/>
        <v>20000</v>
      </c>
      <c r="D15" s="18">
        <f t="shared" si="1"/>
        <v>10000</v>
      </c>
      <c r="E15" s="40">
        <v>10000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2">
        <v>10000</v>
      </c>
    </row>
    <row r="16" spans="1:19" s="3" customFormat="1" x14ac:dyDescent="0.25">
      <c r="A16" s="107"/>
      <c r="B16" s="13" t="s">
        <v>6</v>
      </c>
      <c r="C16" s="23">
        <f t="shared" si="0"/>
        <v>10000</v>
      </c>
      <c r="D16" s="23">
        <f t="shared" si="1"/>
        <v>10000</v>
      </c>
      <c r="E16" s="30">
        <v>10000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31">
        <v>0</v>
      </c>
    </row>
    <row r="17" spans="1:19" s="3" customFormat="1" ht="15.75" thickBot="1" x14ac:dyDescent="0.3">
      <c r="A17" s="108"/>
      <c r="B17" s="14" t="s">
        <v>7</v>
      </c>
      <c r="C17" s="26">
        <f t="shared" si="0"/>
        <v>10000</v>
      </c>
      <c r="D17" s="26">
        <f t="shared" si="1"/>
        <v>0</v>
      </c>
      <c r="E17" s="74">
        <f>E15-E16</f>
        <v>0</v>
      </c>
      <c r="F17" s="28">
        <f t="shared" ref="F17:S17" si="6">F15-F16</f>
        <v>0</v>
      </c>
      <c r="G17" s="28">
        <f t="shared" si="6"/>
        <v>0</v>
      </c>
      <c r="H17" s="28">
        <f t="shared" si="6"/>
        <v>0</v>
      </c>
      <c r="I17" s="28">
        <f t="shared" si="6"/>
        <v>0</v>
      </c>
      <c r="J17" s="28">
        <f t="shared" si="6"/>
        <v>0</v>
      </c>
      <c r="K17" s="28">
        <f t="shared" si="6"/>
        <v>0</v>
      </c>
      <c r="L17" s="28">
        <f t="shared" si="6"/>
        <v>0</v>
      </c>
      <c r="M17" s="28">
        <f t="shared" si="6"/>
        <v>0</v>
      </c>
      <c r="N17" s="28">
        <f t="shared" si="6"/>
        <v>0</v>
      </c>
      <c r="O17" s="28">
        <f t="shared" si="6"/>
        <v>0</v>
      </c>
      <c r="P17" s="28">
        <f t="shared" si="6"/>
        <v>0</v>
      </c>
      <c r="Q17" s="28">
        <f t="shared" si="6"/>
        <v>0</v>
      </c>
      <c r="R17" s="28">
        <f t="shared" si="6"/>
        <v>0</v>
      </c>
      <c r="S17" s="29">
        <f t="shared" si="6"/>
        <v>10000</v>
      </c>
    </row>
    <row r="18" spans="1:19" s="3" customFormat="1" x14ac:dyDescent="0.25">
      <c r="A18" s="104" t="s">
        <v>17</v>
      </c>
      <c r="B18" s="15" t="s">
        <v>2</v>
      </c>
      <c r="C18" s="36">
        <f t="shared" ref="C18:D20" si="7">SUM(C3,C6,C9,C12,C15)</f>
        <v>152300</v>
      </c>
      <c r="D18" s="36">
        <f t="shared" si="7"/>
        <v>67500</v>
      </c>
      <c r="E18" s="75">
        <f t="shared" ref="E18:S18" si="8">SUM(E3,E6,E9,E12,E15)</f>
        <v>22800</v>
      </c>
      <c r="F18" s="35">
        <f t="shared" si="8"/>
        <v>9750</v>
      </c>
      <c r="G18" s="35">
        <f t="shared" si="8"/>
        <v>7800</v>
      </c>
      <c r="H18" s="35">
        <f t="shared" si="8"/>
        <v>7800</v>
      </c>
      <c r="I18" s="35">
        <f t="shared" si="8"/>
        <v>9750</v>
      </c>
      <c r="J18" s="35">
        <f t="shared" si="8"/>
        <v>3200</v>
      </c>
      <c r="K18" s="35">
        <f t="shared" si="8"/>
        <v>3200</v>
      </c>
      <c r="L18" s="35">
        <f t="shared" si="8"/>
        <v>3200</v>
      </c>
      <c r="M18" s="35">
        <f t="shared" si="8"/>
        <v>3200</v>
      </c>
      <c r="N18" s="35">
        <f t="shared" si="8"/>
        <v>6400</v>
      </c>
      <c r="O18" s="35">
        <f t="shared" si="8"/>
        <v>8000</v>
      </c>
      <c r="P18" s="35">
        <f t="shared" si="8"/>
        <v>17600</v>
      </c>
      <c r="Q18" s="35">
        <f t="shared" si="8"/>
        <v>17600</v>
      </c>
      <c r="R18" s="35">
        <f t="shared" si="8"/>
        <v>22000</v>
      </c>
      <c r="S18" s="76">
        <f t="shared" si="8"/>
        <v>10000</v>
      </c>
    </row>
    <row r="19" spans="1:19" s="3" customFormat="1" x14ac:dyDescent="0.25">
      <c r="A19" s="104"/>
      <c r="B19" s="15" t="s">
        <v>6</v>
      </c>
      <c r="C19" s="36">
        <f t="shared" si="7"/>
        <v>22800</v>
      </c>
      <c r="D19" s="36">
        <f t="shared" si="7"/>
        <v>22800</v>
      </c>
      <c r="E19" s="77">
        <f t="shared" ref="E19:S19" si="9">SUM(E4,E7,E10,E13,E16)</f>
        <v>22800</v>
      </c>
      <c r="F19" s="36">
        <f t="shared" si="9"/>
        <v>0</v>
      </c>
      <c r="G19" s="36">
        <f t="shared" si="9"/>
        <v>0</v>
      </c>
      <c r="H19" s="36">
        <f t="shared" si="9"/>
        <v>0</v>
      </c>
      <c r="I19" s="36">
        <f t="shared" si="9"/>
        <v>0</v>
      </c>
      <c r="J19" s="36">
        <f t="shared" si="9"/>
        <v>0</v>
      </c>
      <c r="K19" s="36">
        <f t="shared" si="9"/>
        <v>0</v>
      </c>
      <c r="L19" s="36">
        <f t="shared" si="9"/>
        <v>0</v>
      </c>
      <c r="M19" s="36">
        <f t="shared" si="9"/>
        <v>0</v>
      </c>
      <c r="N19" s="36">
        <f t="shared" si="9"/>
        <v>0</v>
      </c>
      <c r="O19" s="36">
        <f t="shared" si="9"/>
        <v>0</v>
      </c>
      <c r="P19" s="36">
        <f t="shared" si="9"/>
        <v>0</v>
      </c>
      <c r="Q19" s="36">
        <f t="shared" si="9"/>
        <v>0</v>
      </c>
      <c r="R19" s="36">
        <f t="shared" si="9"/>
        <v>0</v>
      </c>
      <c r="S19" s="78">
        <f t="shared" si="9"/>
        <v>0</v>
      </c>
    </row>
    <row r="20" spans="1:19" s="3" customFormat="1" ht="15.75" thickBot="1" x14ac:dyDescent="0.3">
      <c r="A20" s="105"/>
      <c r="B20" s="16" t="s">
        <v>7</v>
      </c>
      <c r="C20" s="37">
        <f t="shared" si="7"/>
        <v>129500</v>
      </c>
      <c r="D20" s="37">
        <f t="shared" si="7"/>
        <v>44700</v>
      </c>
      <c r="E20" s="79">
        <f t="shared" ref="E20:S20" si="10">SUM(E5,E8,E11,E14,E17)</f>
        <v>0</v>
      </c>
      <c r="F20" s="37">
        <f t="shared" si="10"/>
        <v>9750</v>
      </c>
      <c r="G20" s="37">
        <f t="shared" si="10"/>
        <v>7800</v>
      </c>
      <c r="H20" s="37">
        <f t="shared" si="10"/>
        <v>7800</v>
      </c>
      <c r="I20" s="37">
        <f t="shared" si="10"/>
        <v>9750</v>
      </c>
      <c r="J20" s="37">
        <f t="shared" si="10"/>
        <v>3200</v>
      </c>
      <c r="K20" s="37">
        <f t="shared" si="10"/>
        <v>3200</v>
      </c>
      <c r="L20" s="37">
        <f t="shared" si="10"/>
        <v>3200</v>
      </c>
      <c r="M20" s="37">
        <f t="shared" si="10"/>
        <v>3200</v>
      </c>
      <c r="N20" s="37">
        <f t="shared" si="10"/>
        <v>6400</v>
      </c>
      <c r="O20" s="37">
        <f t="shared" si="10"/>
        <v>8000</v>
      </c>
      <c r="P20" s="37">
        <f t="shared" si="10"/>
        <v>17600</v>
      </c>
      <c r="Q20" s="37">
        <f t="shared" si="10"/>
        <v>17600</v>
      </c>
      <c r="R20" s="37">
        <f t="shared" si="10"/>
        <v>22000</v>
      </c>
      <c r="S20" s="80">
        <f t="shared" si="10"/>
        <v>10000</v>
      </c>
    </row>
    <row r="21" spans="1:19" s="3" customFormat="1" ht="15.75" thickBot="1" x14ac:dyDescent="0.3">
      <c r="A21" s="1"/>
      <c r="B21" s="1"/>
      <c r="C21" s="2"/>
      <c r="D21" s="2"/>
      <c r="E21" s="6"/>
      <c r="F21" s="6"/>
      <c r="G21" s="6"/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3" customFormat="1" ht="15.75" thickBot="1" x14ac:dyDescent="0.3">
      <c r="A22" s="63" t="s">
        <v>12</v>
      </c>
      <c r="B22" s="64" t="s">
        <v>13</v>
      </c>
      <c r="C22" s="64">
        <v>2020</v>
      </c>
      <c r="D22" s="86">
        <v>2021</v>
      </c>
      <c r="E22" s="63" t="s">
        <v>14</v>
      </c>
      <c r="F22" s="65" t="s">
        <v>7</v>
      </c>
      <c r="G22" s="72"/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3" customFormat="1" x14ac:dyDescent="0.25">
      <c r="A23" s="66" t="s">
        <v>5</v>
      </c>
      <c r="B23" s="67">
        <v>0</v>
      </c>
      <c r="C23" s="67">
        <v>0</v>
      </c>
      <c r="D23" s="67">
        <v>0</v>
      </c>
      <c r="E23" s="83">
        <f>C3</f>
        <v>0</v>
      </c>
      <c r="F23" s="84">
        <f>B23-E23</f>
        <v>0</v>
      </c>
      <c r="G23" s="25"/>
      <c r="H23" s="6"/>
      <c r="I23" s="2"/>
      <c r="J23" s="82"/>
      <c r="K23" s="2"/>
      <c r="L23" s="2"/>
      <c r="M23" s="2"/>
      <c r="N23" s="2"/>
      <c r="O23" s="2"/>
      <c r="P23" s="2"/>
      <c r="Q23" s="2"/>
      <c r="R23" s="2"/>
      <c r="S23" s="2"/>
    </row>
    <row r="24" spans="1:19" s="3" customFormat="1" x14ac:dyDescent="0.25">
      <c r="A24" s="68" t="s">
        <v>8</v>
      </c>
      <c r="B24" s="69">
        <f>'Original Budget'!H16</f>
        <v>3000</v>
      </c>
      <c r="C24" s="69">
        <f>SUM('Original Budget'!B13:B14)</f>
        <v>0</v>
      </c>
      <c r="D24" s="69">
        <f>SUM('Original Budget'!C13:C14)</f>
        <v>0</v>
      </c>
      <c r="E24" s="83">
        <f>C6</f>
        <v>0</v>
      </c>
      <c r="F24" s="84">
        <f t="shared" ref="F24:F27" si="11">B24-E24</f>
        <v>3000</v>
      </c>
      <c r="G24" s="73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3" customFormat="1" x14ac:dyDescent="0.25">
      <c r="A25" s="68" t="s">
        <v>9</v>
      </c>
      <c r="B25" s="69">
        <f>'Original Budget'!H18</f>
        <v>20000</v>
      </c>
      <c r="C25" s="69">
        <f>'Original Budget'!B15</f>
        <v>0</v>
      </c>
      <c r="D25" s="69">
        <f>'Original Budget'!C15</f>
        <v>0</v>
      </c>
      <c r="E25" s="83">
        <f>C12</f>
        <v>0</v>
      </c>
      <c r="F25" s="84">
        <f t="shared" si="11"/>
        <v>20000</v>
      </c>
      <c r="G25" s="25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3" customFormat="1" x14ac:dyDescent="0.25">
      <c r="A26" s="68" t="s">
        <v>10</v>
      </c>
      <c r="B26" s="69">
        <f>'Original Budget'!H17</f>
        <v>100000</v>
      </c>
      <c r="C26" s="69">
        <f>'Original Budget'!B17</f>
        <v>50000</v>
      </c>
      <c r="D26" s="69">
        <f>'Original Budget'!C17</f>
        <v>50000</v>
      </c>
      <c r="E26" s="83">
        <f>C9</f>
        <v>132300</v>
      </c>
      <c r="F26" s="84">
        <f t="shared" si="11"/>
        <v>-32300</v>
      </c>
      <c r="G26" s="25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3" customFormat="1" ht="15.75" thickBot="1" x14ac:dyDescent="0.3">
      <c r="A27" s="68" t="s">
        <v>16</v>
      </c>
      <c r="B27" s="69">
        <f>'Original Budget'!H19</f>
        <v>20000</v>
      </c>
      <c r="C27" s="69">
        <f>'Original Budget'!B19</f>
        <v>10000</v>
      </c>
      <c r="D27" s="69">
        <f>'Original Budget'!C19</f>
        <v>10000</v>
      </c>
      <c r="E27" s="87">
        <f>C15</f>
        <v>20000</v>
      </c>
      <c r="F27" s="84">
        <f t="shared" si="11"/>
        <v>0</v>
      </c>
      <c r="G27" s="25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3" customFormat="1" ht="15.75" thickBot="1" x14ac:dyDescent="0.3">
      <c r="A28" s="70" t="s">
        <v>15</v>
      </c>
      <c r="B28" s="71">
        <f>'Original Budget'!H23</f>
        <v>183000</v>
      </c>
      <c r="C28" s="71">
        <f>'Original Budget'!B23</f>
        <v>60000</v>
      </c>
      <c r="D28" s="85">
        <f>'Original Budget'!C23</f>
        <v>70000</v>
      </c>
      <c r="E28" s="88">
        <f>SUM(E23:E27)</f>
        <v>152300</v>
      </c>
      <c r="F28" s="88">
        <f>SUM(F23:F27)</f>
        <v>-9300</v>
      </c>
      <c r="G28" s="69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3" customFormat="1" x14ac:dyDescent="0.25">
      <c r="A29" s="1"/>
      <c r="B29" s="1"/>
      <c r="C29" s="2"/>
      <c r="D29" s="2"/>
      <c r="E29" s="6"/>
      <c r="F29" s="6"/>
      <c r="G29" s="6"/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3" customFormat="1" x14ac:dyDescent="0.25">
      <c r="A30" s="1"/>
      <c r="B30" s="1"/>
      <c r="C30" s="2"/>
      <c r="D30" s="2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3" customFormat="1" x14ac:dyDescent="0.25">
      <c r="A31" s="2"/>
      <c r="B31" s="2"/>
      <c r="C31" s="2"/>
      <c r="D31" s="2"/>
      <c r="E31" s="4"/>
      <c r="F31" s="4"/>
      <c r="G31" s="4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3" customFormat="1" x14ac:dyDescent="0.25">
      <c r="A32" s="1"/>
      <c r="B32" s="1"/>
      <c r="C32" s="2"/>
      <c r="D32" s="2"/>
      <c r="E32" s="6"/>
      <c r="F32" s="6"/>
      <c r="G32" s="6"/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3" customFormat="1" x14ac:dyDescent="0.25">
      <c r="A33" s="1"/>
      <c r="B33" s="1"/>
      <c r="C33" s="2"/>
      <c r="D33" s="2"/>
      <c r="E33" s="6"/>
      <c r="F33" s="6"/>
      <c r="G33" s="6"/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6">
    <mergeCell ref="A3:A5"/>
    <mergeCell ref="A6:A8"/>
    <mergeCell ref="A9:A11"/>
    <mergeCell ref="A18:A20"/>
    <mergeCell ref="A12:A14"/>
    <mergeCell ref="A15:A17"/>
  </mergeCells>
  <conditionalFormatting sqref="I6:S6 I9:S9 E3:S3">
    <cfRule type="expression" dxfId="12" priority="2">
      <formula>IF(EOMONTH(E$2,0)&lt;TODAY,1,0)</formula>
    </cfRule>
  </conditionalFormatting>
  <conditionalFormatting sqref="E6:H6 E9:H9 E10:G10">
    <cfRule type="expression" dxfId="11" priority="1">
      <formula>IF(EOMONTH(E$2,0)&lt;TODAY,1,0)</formula>
    </cfRule>
  </conditionalFormatting>
  <dataValidations disablePrompts="1" count="1">
    <dataValidation allowBlank="1" showInputMessage="1" showErrorMessage="1" errorTitle="Enter Numbers Only" error="Please enter a number value beteween -1000000000000 and 1000000000000." sqref="E3:S3" xr:uid="{00000000-0002-0000-0100-000000000000}"/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EE74D50-25FE-4B21-AA2D-6BDC98B67BE4}">
            <xm:f>IF(EOMONTH('Capital Expense'!E$2,0)&lt;TODAY,1,0)</xm:f>
            <x14:dxf>
              <fill>
                <patternFill>
                  <bgColor theme="0" tint="-0.14993743705557422"/>
                </patternFill>
              </fill>
            </x14:dxf>
          </x14:cfRule>
          <xm:sqref>E31:S31 G24:S24</xm:sqref>
        </x14:conditionalFormatting>
        <x14:conditionalFormatting xmlns:xm="http://schemas.microsoft.com/office/excel/2006/main">
          <x14:cfRule type="expression" priority="406" id="{EBDCEEAE-2B73-434B-B796-6680D7ACB687}">
            <xm:f>AND('Capital Expense'!$D13=0,AND('Capital Expense'!#REF!&lt;=1000,'Capital Expense'!#REF!&gt;=-1000))</xm:f>
            <x14:dxf>
              <fill>
                <patternFill>
                  <bgColor rgb="FF00B050"/>
                </patternFill>
              </fill>
            </x14:dxf>
          </x14:cfRule>
          <x14:cfRule type="expression" priority="407" id="{E187233F-2560-40D2-835E-C187A2875F6E}">
            <xm:f>AND('Capital Expense'!$D13=0,OR('Capital Expense'!#REF!&gt;1000,'Capital Expense'!#REF!&lt;-1000))</xm:f>
            <x14:dxf>
              <font>
                <b val="0"/>
                <i val="0"/>
              </font>
              <fill>
                <patternFill>
                  <bgColor rgb="FFFF0000"/>
                </patternFill>
              </fill>
            </x14:dxf>
          </x14:cfRule>
          <x14:cfRule type="expression" priority="408" id="{164D4B23-E2F2-478C-9601-A53B58446C4A}">
            <xm:f>AND('Capital Expense'!#REF!&lt;=5,'Capital Expense'!#REF!&gt;=-5,'Capital Expense'!$D13&lt;&gt;0)</xm:f>
            <x14:dxf>
              <fill>
                <patternFill>
                  <bgColor rgb="FF00B050"/>
                </patternFill>
              </fill>
            </x14:dxf>
          </x14:cfRule>
          <x14:cfRule type="expression" priority="409" id="{8256DB64-0694-452B-A88A-6C5185E6629D}">
            <xm:f>OR(AND('Capital Expense'!#REF!&gt;5,'Capital Expense'!#REF!&lt;=10,'Capital Expense'!$D13&lt;&gt;0),AND('Capital Expense'!#REF!&lt;-5,'Capital Expense'!#REF!&gt;=-10,'Capital Expense'!$D13&lt;&gt;0))</xm:f>
            <x14:dxf>
              <fill>
                <patternFill>
                  <bgColor rgb="FFFFFF00"/>
                </patternFill>
              </fill>
            </x14:dxf>
          </x14:cfRule>
          <x14:cfRule type="expression" priority="410" id="{47A9AA20-87A9-41F7-B909-49D6D25F9DDE}">
            <xm:f>AND(OR('Capital Expense'!#REF!&gt;10,'Capital Expense'!#REF!&lt;-10),'Capital Expense'!$D13&lt;&gt;0)</xm:f>
            <x14:dxf>
              <fill>
                <patternFill>
                  <bgColor rgb="FFFF0000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418" id="{6D24F036-742B-4688-AA75-CDD7C996E482}">
            <xm:f>AND('Capital Expense'!#REF!=0,AND('Capital Expense'!#REF!&lt;=1000,'Capital Expense'!#REF!&gt;=-1000))</xm:f>
            <x14:dxf>
              <fill>
                <patternFill>
                  <bgColor rgb="FF00B050"/>
                </patternFill>
              </fill>
            </x14:dxf>
          </x14:cfRule>
          <x14:cfRule type="expression" priority="419" id="{64ADDCAF-3931-4BF8-9774-360F6B780587}">
            <xm:f>AND('Capital Expense'!#REF!=0,OR('Capital Expense'!#REF!&gt;1000,'Capital Expense'!#REF!&lt;-1000))</xm:f>
            <x14:dxf>
              <fill>
                <patternFill>
                  <bgColor rgb="FFFF0000"/>
                </patternFill>
              </fill>
            </x14:dxf>
          </x14:cfRule>
          <x14:cfRule type="expression" priority="420" id="{9AB64B99-6AC8-441C-B6F3-514A3FD937C7}">
            <xm:f>AND('Capital Expense'!#REF!&lt;=5,'Capital Expense'!#REF!&gt;=-5,'Capital Expense'!#REF!&lt;&gt;0)</xm:f>
            <x14:dxf>
              <fill>
                <patternFill>
                  <bgColor rgb="FF00B050"/>
                </patternFill>
              </fill>
            </x14:dxf>
          </x14:cfRule>
          <x14:cfRule type="expression" priority="421" id="{0D524895-92A4-4E9A-9DDF-351044A3E7C1}">
            <xm:f>OR(AND('Capital Expense'!#REF!&gt;5,'Capital Expense'!#REF!&lt;=10,'Capital Expense'!#REF!&lt;&gt;0),AND('Capital Expense'!#REF!&lt;-5,'Capital Expense'!#REF!&gt;=-10,'Capital Expense'!#REF!&lt;&gt;0))</xm:f>
            <x14:dxf>
              <fill>
                <patternFill>
                  <bgColor rgb="FFFFFF00"/>
                </patternFill>
              </fill>
            </x14:dxf>
          </x14:cfRule>
          <x14:cfRule type="expression" priority="422" id="{1020BCC7-6B0A-47A0-B69C-98373929E29D}">
            <xm:f>AND(OR('Capital Expense'!#REF!&gt;10,'Capital Expense'!#REF!&lt;-10),'Capital Expense'!#REF!&lt;&gt;0)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4922-36CF-4752-8F4B-4056C6854A46}">
  <dimension ref="A1:D24"/>
  <sheetViews>
    <sheetView workbookViewId="0">
      <selection activeCell="H12" sqref="H12"/>
    </sheetView>
  </sheetViews>
  <sheetFormatPr defaultRowHeight="15" x14ac:dyDescent="0.25"/>
  <cols>
    <col min="1" max="1" width="21.85546875" customWidth="1"/>
    <col min="2" max="2" width="16.42578125" bestFit="1" customWidth="1"/>
    <col min="3" max="3" width="8.140625" customWidth="1"/>
    <col min="4" max="4" width="11.5703125" customWidth="1"/>
  </cols>
  <sheetData>
    <row r="1" spans="1:4" x14ac:dyDescent="0.25">
      <c r="A1" s="89" t="s">
        <v>0</v>
      </c>
    </row>
    <row r="2" spans="1:4" x14ac:dyDescent="0.25">
      <c r="A2" s="90" t="s">
        <v>18</v>
      </c>
      <c r="B2" t="s">
        <v>19</v>
      </c>
    </row>
    <row r="3" spans="1:4" x14ac:dyDescent="0.25">
      <c r="A3" s="90" t="s">
        <v>20</v>
      </c>
      <c r="B3" t="s">
        <v>21</v>
      </c>
    </row>
    <row r="4" spans="1:4" ht="15.75" thickBot="1" x14ac:dyDescent="0.3"/>
    <row r="5" spans="1:4" ht="15.75" thickBot="1" x14ac:dyDescent="0.3">
      <c r="A5" s="91" t="s">
        <v>22</v>
      </c>
      <c r="B5" s="45" t="s">
        <v>1</v>
      </c>
      <c r="C5" s="92" t="s">
        <v>23</v>
      </c>
      <c r="D5" s="46" t="s">
        <v>24</v>
      </c>
    </row>
    <row r="6" spans="1:4" x14ac:dyDescent="0.25">
      <c r="A6" s="93" t="s">
        <v>25</v>
      </c>
      <c r="B6" s="94" t="s">
        <v>26</v>
      </c>
      <c r="C6" s="94">
        <v>22</v>
      </c>
      <c r="D6" s="95">
        <f>C6*'[2]Country Rates'!A3</f>
        <v>1760</v>
      </c>
    </row>
    <row r="7" spans="1:4" ht="15.75" thickBot="1" x14ac:dyDescent="0.3">
      <c r="A7" s="93" t="s">
        <v>27</v>
      </c>
      <c r="B7" s="94" t="s">
        <v>26</v>
      </c>
      <c r="C7" s="94">
        <v>36</v>
      </c>
      <c r="D7" s="95">
        <f>C7*'[2]Country Rates'!A20</f>
        <v>2520</v>
      </c>
    </row>
    <row r="8" spans="1:4" ht="15.75" thickBot="1" x14ac:dyDescent="0.3">
      <c r="A8" s="44" t="s">
        <v>28</v>
      </c>
      <c r="B8" s="96"/>
      <c r="C8" s="45">
        <f>SUM(C6:C7)</f>
        <v>58</v>
      </c>
      <c r="D8" s="97">
        <f>SUM(D6:D7)</f>
        <v>4280</v>
      </c>
    </row>
    <row r="9" spans="1:4" x14ac:dyDescent="0.25">
      <c r="A9" s="93" t="s">
        <v>29</v>
      </c>
      <c r="B9" s="94" t="s">
        <v>30</v>
      </c>
      <c r="C9" s="94">
        <v>180</v>
      </c>
      <c r="D9" s="95">
        <f>C9*'[2]Country Rates'!A12</f>
        <v>16200</v>
      </c>
    </row>
    <row r="10" spans="1:4" x14ac:dyDescent="0.25">
      <c r="A10" s="93" t="s">
        <v>31</v>
      </c>
      <c r="B10" s="94" t="s">
        <v>30</v>
      </c>
      <c r="C10" s="94">
        <v>25</v>
      </c>
      <c r="D10" s="95">
        <f>C10*'[2]Country Rates'!A5</f>
        <v>1125</v>
      </c>
    </row>
    <row r="11" spans="1:4" x14ac:dyDescent="0.25">
      <c r="A11" s="93" t="s">
        <v>32</v>
      </c>
      <c r="B11" s="94" t="s">
        <v>30</v>
      </c>
      <c r="C11" s="94">
        <v>25</v>
      </c>
      <c r="D11" s="95">
        <f>C11*'[2]Country Rates'!A7</f>
        <v>1125</v>
      </c>
    </row>
    <row r="12" spans="1:4" ht="15.75" thickBot="1" x14ac:dyDescent="0.3">
      <c r="A12" s="93" t="s">
        <v>33</v>
      </c>
      <c r="B12" s="94" t="s">
        <v>30</v>
      </c>
      <c r="C12" s="94">
        <v>94</v>
      </c>
      <c r="D12" s="95">
        <f>C12*'[2]Country Rates'!A9</f>
        <v>4230</v>
      </c>
    </row>
    <row r="13" spans="1:4" ht="15.75" thickBot="1" x14ac:dyDescent="0.3">
      <c r="A13" s="44" t="s">
        <v>34</v>
      </c>
      <c r="B13" s="96"/>
      <c r="C13" s="45">
        <f>SUM(C9:C12)</f>
        <v>324</v>
      </c>
      <c r="D13" s="97">
        <f>SUM(D9:D12)</f>
        <v>22680</v>
      </c>
    </row>
    <row r="15" spans="1:4" x14ac:dyDescent="0.25">
      <c r="A15" s="94" t="s">
        <v>35</v>
      </c>
    </row>
    <row r="16" spans="1:4" x14ac:dyDescent="0.25">
      <c r="A16" s="98" t="s">
        <v>36</v>
      </c>
    </row>
    <row r="17" spans="1:1" x14ac:dyDescent="0.25">
      <c r="A17" s="98" t="s">
        <v>37</v>
      </c>
    </row>
    <row r="18" spans="1:1" x14ac:dyDescent="0.25">
      <c r="A18" s="98" t="s">
        <v>38</v>
      </c>
    </row>
    <row r="19" spans="1:1" x14ac:dyDescent="0.25">
      <c r="A19" s="98" t="s">
        <v>39</v>
      </c>
    </row>
    <row r="20" spans="1:1" x14ac:dyDescent="0.25">
      <c r="A20" s="98" t="s">
        <v>40</v>
      </c>
    </row>
    <row r="21" spans="1:1" x14ac:dyDescent="0.25">
      <c r="A21" s="98"/>
    </row>
    <row r="22" spans="1:1" x14ac:dyDescent="0.25">
      <c r="A22" s="98"/>
    </row>
    <row r="23" spans="1:1" x14ac:dyDescent="0.25">
      <c r="A23" s="98"/>
    </row>
    <row r="24" spans="1:1" x14ac:dyDescent="0.25">
      <c r="A24" s="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CB2D-9249-4648-B235-403CC0CB7587}">
  <dimension ref="A1:K19"/>
  <sheetViews>
    <sheetView workbookViewId="0">
      <selection activeCell="J3" sqref="J3"/>
    </sheetView>
  </sheetViews>
  <sheetFormatPr defaultRowHeight="15" x14ac:dyDescent="0.25"/>
  <cols>
    <col min="1" max="1" width="11.28515625" bestFit="1" customWidth="1"/>
    <col min="2" max="2" width="12.28515625" bestFit="1" customWidth="1"/>
    <col min="3" max="3" width="16.42578125" bestFit="1" customWidth="1"/>
    <col min="4" max="4" width="14.7109375" bestFit="1" customWidth="1"/>
    <col min="5" max="5" width="31.5703125" bestFit="1" customWidth="1"/>
    <col min="6" max="6" width="14.7109375" bestFit="1" customWidth="1"/>
    <col min="7" max="7" width="13.140625" customWidth="1"/>
    <col min="8" max="8" width="16.42578125" style="94" bestFit="1" customWidth="1"/>
    <col min="9" max="9" width="10" bestFit="1" customWidth="1"/>
    <col min="10" max="10" width="17" bestFit="1" customWidth="1"/>
    <col min="11" max="11" width="15.140625" bestFit="1" customWidth="1"/>
    <col min="13" max="13" width="47.5703125" bestFit="1" customWidth="1"/>
  </cols>
  <sheetData>
    <row r="1" spans="1:11" x14ac:dyDescent="0.25">
      <c r="A1" s="89" t="s">
        <v>0</v>
      </c>
    </row>
    <row r="2" spans="1:11" x14ac:dyDescent="0.25">
      <c r="A2" s="99" t="s">
        <v>41</v>
      </c>
      <c r="B2" s="99" t="s">
        <v>42</v>
      </c>
      <c r="C2" s="99" t="s">
        <v>43</v>
      </c>
      <c r="D2" s="99" t="s">
        <v>44</v>
      </c>
      <c r="E2" s="99" t="s">
        <v>45</v>
      </c>
      <c r="F2" s="99" t="s">
        <v>46</v>
      </c>
      <c r="G2" s="99" t="s">
        <v>47</v>
      </c>
      <c r="H2" s="47" t="s">
        <v>48</v>
      </c>
      <c r="I2" s="99" t="s">
        <v>49</v>
      </c>
      <c r="J2" s="99" t="s">
        <v>50</v>
      </c>
      <c r="K2" s="99" t="s">
        <v>51</v>
      </c>
    </row>
    <row r="3" spans="1:11" x14ac:dyDescent="0.25">
      <c r="A3" t="s">
        <v>52</v>
      </c>
      <c r="B3" s="94" t="s">
        <v>53</v>
      </c>
      <c r="C3" t="s">
        <v>19</v>
      </c>
      <c r="D3" t="s">
        <v>54</v>
      </c>
      <c r="E3" t="s">
        <v>55</v>
      </c>
      <c r="F3" s="100">
        <v>50000</v>
      </c>
      <c r="G3" s="100">
        <v>50000</v>
      </c>
      <c r="H3" s="101" t="s">
        <v>21</v>
      </c>
      <c r="I3" s="100">
        <f>F3-G3</f>
        <v>0</v>
      </c>
      <c r="J3" s="100">
        <v>50000</v>
      </c>
      <c r="K3" t="s">
        <v>25</v>
      </c>
    </row>
    <row r="4" spans="1:11" x14ac:dyDescent="0.25">
      <c r="A4" t="s">
        <v>52</v>
      </c>
      <c r="B4" s="102" t="s">
        <v>56</v>
      </c>
      <c r="C4" t="s">
        <v>19</v>
      </c>
      <c r="D4" t="s">
        <v>54</v>
      </c>
      <c r="E4" t="s">
        <v>57</v>
      </c>
      <c r="F4" s="100">
        <v>150000</v>
      </c>
      <c r="G4" s="100">
        <v>150000</v>
      </c>
      <c r="H4" s="101" t="s">
        <v>21</v>
      </c>
      <c r="I4" s="100">
        <f>F4-G4</f>
        <v>0</v>
      </c>
      <c r="J4" s="100">
        <v>150000</v>
      </c>
      <c r="K4" t="s">
        <v>25</v>
      </c>
    </row>
    <row r="5" spans="1:11" x14ac:dyDescent="0.25">
      <c r="A5" t="s">
        <v>52</v>
      </c>
      <c r="B5" s="94" t="s">
        <v>58</v>
      </c>
      <c r="C5" t="s">
        <v>19</v>
      </c>
      <c r="D5" t="s">
        <v>54</v>
      </c>
      <c r="E5" t="s">
        <v>59</v>
      </c>
      <c r="F5" s="100">
        <v>100000</v>
      </c>
      <c r="G5" s="100">
        <v>0</v>
      </c>
      <c r="H5" s="101" t="s">
        <v>60</v>
      </c>
      <c r="I5" s="100">
        <f t="shared" ref="I5:I8" si="0">F5-G5</f>
        <v>100000</v>
      </c>
      <c r="J5" s="100">
        <v>0</v>
      </c>
      <c r="K5" t="s">
        <v>25</v>
      </c>
    </row>
    <row r="6" spans="1:11" x14ac:dyDescent="0.25">
      <c r="A6" t="s">
        <v>52</v>
      </c>
      <c r="B6" s="102" t="s">
        <v>61</v>
      </c>
      <c r="C6" t="s">
        <v>19</v>
      </c>
      <c r="D6" t="s">
        <v>54</v>
      </c>
      <c r="E6" t="s">
        <v>62</v>
      </c>
      <c r="F6" s="100">
        <v>100000</v>
      </c>
      <c r="G6" s="100">
        <v>0</v>
      </c>
      <c r="H6" s="101" t="s">
        <v>63</v>
      </c>
      <c r="I6" s="100">
        <f t="shared" si="0"/>
        <v>100000</v>
      </c>
      <c r="J6" s="100">
        <v>0</v>
      </c>
      <c r="K6" t="s">
        <v>25</v>
      </c>
    </row>
    <row r="7" spans="1:11" x14ac:dyDescent="0.25">
      <c r="A7" t="s">
        <v>52</v>
      </c>
      <c r="B7" s="94" t="s">
        <v>64</v>
      </c>
      <c r="C7" t="s">
        <v>19</v>
      </c>
      <c r="D7" t="s">
        <v>54</v>
      </c>
      <c r="E7" t="s">
        <v>65</v>
      </c>
      <c r="F7" s="100">
        <v>50000</v>
      </c>
      <c r="G7" s="100">
        <v>0</v>
      </c>
      <c r="H7" s="101" t="s">
        <v>66</v>
      </c>
      <c r="I7" s="100">
        <f t="shared" si="0"/>
        <v>50000</v>
      </c>
      <c r="J7" s="100">
        <v>0</v>
      </c>
      <c r="K7" t="s">
        <v>25</v>
      </c>
    </row>
    <row r="8" spans="1:11" x14ac:dyDescent="0.25">
      <c r="A8" t="s">
        <v>52</v>
      </c>
      <c r="B8" s="102" t="s">
        <v>67</v>
      </c>
      <c r="C8" t="s">
        <v>19</v>
      </c>
      <c r="D8" t="s">
        <v>54</v>
      </c>
      <c r="E8" t="s">
        <v>68</v>
      </c>
      <c r="F8" s="100">
        <v>25000</v>
      </c>
      <c r="G8" s="100">
        <v>0</v>
      </c>
      <c r="H8" s="101" t="s">
        <v>69</v>
      </c>
      <c r="I8" s="100">
        <f t="shared" si="0"/>
        <v>25000</v>
      </c>
      <c r="J8" s="100">
        <v>0</v>
      </c>
      <c r="K8" t="s">
        <v>25</v>
      </c>
    </row>
    <row r="9" spans="1:11" x14ac:dyDescent="0.25">
      <c r="B9" s="94"/>
    </row>
    <row r="10" spans="1:11" x14ac:dyDescent="0.25">
      <c r="A10" t="s">
        <v>35</v>
      </c>
    </row>
    <row r="11" spans="1:11" x14ac:dyDescent="0.25">
      <c r="A11" t="s">
        <v>70</v>
      </c>
    </row>
    <row r="12" spans="1:11" x14ac:dyDescent="0.25">
      <c r="A12" t="s">
        <v>71</v>
      </c>
    </row>
    <row r="13" spans="1:11" x14ac:dyDescent="0.25">
      <c r="A13" t="s">
        <v>72</v>
      </c>
    </row>
    <row r="14" spans="1:11" x14ac:dyDescent="0.25">
      <c r="A14" t="s">
        <v>73</v>
      </c>
    </row>
    <row r="15" spans="1:11" x14ac:dyDescent="0.25">
      <c r="A15" t="s">
        <v>74</v>
      </c>
    </row>
    <row r="16" spans="1:1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4C37-AEC4-48CA-B20E-099B479C0B30}">
  <dimension ref="A1:J25"/>
  <sheetViews>
    <sheetView workbookViewId="0">
      <selection activeCell="D7" sqref="D7"/>
    </sheetView>
  </sheetViews>
  <sheetFormatPr defaultRowHeight="15" x14ac:dyDescent="0.25"/>
  <cols>
    <col min="1" max="1" width="23" bestFit="1" customWidth="1"/>
    <col min="2" max="8" width="11.7109375" customWidth="1"/>
    <col min="10" max="10" width="99.28515625" customWidth="1"/>
  </cols>
  <sheetData>
    <row r="1" spans="1:10" ht="15.75" thickBot="1" x14ac:dyDescent="0.3">
      <c r="A1" t="s">
        <v>0</v>
      </c>
    </row>
    <row r="2" spans="1:10" ht="15.75" thickBot="1" x14ac:dyDescent="0.3">
      <c r="A2" s="44" t="s">
        <v>79</v>
      </c>
      <c r="B2" s="45">
        <v>2020</v>
      </c>
      <c r="C2" s="45">
        <v>2021</v>
      </c>
      <c r="D2" s="45">
        <v>2022</v>
      </c>
      <c r="E2" s="45">
        <v>2023</v>
      </c>
      <c r="F2" s="45">
        <v>2024</v>
      </c>
      <c r="G2" s="45">
        <v>2025</v>
      </c>
      <c r="H2" s="46" t="s">
        <v>80</v>
      </c>
      <c r="J2" s="47"/>
    </row>
    <row r="4" spans="1:10" x14ac:dyDescent="0.25">
      <c r="A4" s="109" t="s">
        <v>30</v>
      </c>
      <c r="B4" s="110"/>
      <c r="C4" s="110"/>
      <c r="D4" s="110"/>
      <c r="E4" s="110"/>
      <c r="F4" s="110"/>
      <c r="G4" s="110"/>
      <c r="H4" s="111"/>
    </row>
    <row r="5" spans="1:10" x14ac:dyDescent="0.25">
      <c r="A5" s="48"/>
      <c r="H5" s="49"/>
    </row>
    <row r="6" spans="1:10" x14ac:dyDescent="0.25">
      <c r="A6" s="48" t="s">
        <v>81</v>
      </c>
      <c r="B6" s="50">
        <v>100000</v>
      </c>
      <c r="C6" s="50">
        <v>100000</v>
      </c>
      <c r="D6" s="50"/>
      <c r="E6" s="50"/>
      <c r="F6" s="50"/>
      <c r="G6" s="50"/>
      <c r="H6" s="51">
        <f>SUM(B6:G6)</f>
        <v>200000</v>
      </c>
      <c r="J6" s="52"/>
    </row>
    <row r="7" spans="1:10" x14ac:dyDescent="0.25">
      <c r="A7" s="48" t="s">
        <v>82</v>
      </c>
      <c r="B7" s="50">
        <v>100000</v>
      </c>
      <c r="C7" s="50">
        <v>100000</v>
      </c>
      <c r="D7" s="50"/>
      <c r="E7" s="50"/>
      <c r="F7" s="50"/>
      <c r="G7" s="50"/>
      <c r="H7" s="51">
        <f>SUM(B7:G7)</f>
        <v>200000</v>
      </c>
    </row>
    <row r="8" spans="1:10" x14ac:dyDescent="0.25">
      <c r="A8" s="48" t="s">
        <v>57</v>
      </c>
      <c r="B8" s="50">
        <v>50000</v>
      </c>
      <c r="C8" s="50">
        <v>50000</v>
      </c>
      <c r="D8" s="50"/>
      <c r="E8" s="50"/>
      <c r="F8" s="50"/>
      <c r="G8" s="50"/>
      <c r="H8" s="51">
        <f>SUM(B8:G8)</f>
        <v>100000</v>
      </c>
    </row>
    <row r="9" spans="1:10" x14ac:dyDescent="0.25">
      <c r="A9" s="48" t="s">
        <v>83</v>
      </c>
      <c r="B9" s="50">
        <v>125000</v>
      </c>
      <c r="C9" s="50">
        <v>125000</v>
      </c>
      <c r="D9" s="50"/>
      <c r="E9" s="50"/>
      <c r="F9" s="50"/>
      <c r="G9" s="50"/>
      <c r="H9" s="51">
        <f>SUM(B9:G9)</f>
        <v>250000</v>
      </c>
    </row>
    <row r="10" spans="1:10" ht="14.45" customHeight="1" x14ac:dyDescent="0.25">
      <c r="A10" s="48" t="s">
        <v>84</v>
      </c>
      <c r="B10" s="50">
        <v>125000</v>
      </c>
      <c r="C10" s="50">
        <v>125000</v>
      </c>
      <c r="D10" s="50"/>
      <c r="E10" s="50"/>
      <c r="F10" s="50"/>
      <c r="G10" s="50"/>
      <c r="H10" s="51">
        <f>SUM(B10:G10)</f>
        <v>250000</v>
      </c>
      <c r="J10" s="52"/>
    </row>
    <row r="11" spans="1:10" x14ac:dyDescent="0.25">
      <c r="A11" s="48"/>
      <c r="B11" s="53"/>
      <c r="C11" s="53"/>
      <c r="D11" s="53"/>
      <c r="E11" s="53"/>
      <c r="F11" s="53"/>
      <c r="G11" s="53"/>
      <c r="H11" s="54"/>
    </row>
    <row r="12" spans="1:10" ht="15.75" thickBot="1" x14ac:dyDescent="0.3">
      <c r="A12" s="48" t="s">
        <v>85</v>
      </c>
      <c r="B12" s="55">
        <f>SUM(B6:B10)</f>
        <v>500000</v>
      </c>
      <c r="C12" s="55">
        <f t="shared" ref="C12:F12" si="0">SUM(C6:C10)</f>
        <v>500000</v>
      </c>
      <c r="D12" s="55">
        <f t="shared" si="0"/>
        <v>0</v>
      </c>
      <c r="E12" s="55">
        <f t="shared" si="0"/>
        <v>0</v>
      </c>
      <c r="F12" s="55">
        <f t="shared" si="0"/>
        <v>0</v>
      </c>
      <c r="G12" s="55"/>
      <c r="H12" s="56">
        <f>SUM(H5:H11)</f>
        <v>1000000</v>
      </c>
    </row>
    <row r="13" spans="1:10" ht="15.75" thickBot="1" x14ac:dyDescent="0.3">
      <c r="A13" s="57"/>
      <c r="B13" s="58"/>
      <c r="C13" s="58"/>
      <c r="D13" s="58"/>
      <c r="E13" s="58"/>
      <c r="F13" s="58"/>
      <c r="G13" s="58"/>
      <c r="H13" s="59"/>
    </row>
    <row r="14" spans="1:10" x14ac:dyDescent="0.25">
      <c r="A14" s="109" t="s">
        <v>26</v>
      </c>
      <c r="B14" s="110"/>
      <c r="C14" s="110"/>
      <c r="D14" s="110"/>
      <c r="E14" s="110"/>
      <c r="F14" s="110"/>
      <c r="G14" s="110"/>
      <c r="H14" s="111"/>
    </row>
    <row r="15" spans="1:10" x14ac:dyDescent="0.25">
      <c r="A15" s="48"/>
      <c r="H15" s="49"/>
    </row>
    <row r="16" spans="1:10" x14ac:dyDescent="0.25">
      <c r="A16" s="48" t="s">
        <v>57</v>
      </c>
      <c r="B16" s="50"/>
      <c r="C16" s="50"/>
      <c r="D16" s="50">
        <v>1000</v>
      </c>
      <c r="E16" s="50">
        <v>1000</v>
      </c>
      <c r="F16" s="50">
        <v>1000</v>
      </c>
      <c r="G16" s="50"/>
      <c r="H16" s="51">
        <f t="shared" ref="H16:H21" si="1">SUM(B16:G16)</f>
        <v>3000</v>
      </c>
    </row>
    <row r="17" spans="1:8" x14ac:dyDescent="0.25">
      <c r="A17" s="48" t="s">
        <v>84</v>
      </c>
      <c r="B17" s="50">
        <v>50000</v>
      </c>
      <c r="C17" s="50">
        <v>50000</v>
      </c>
      <c r="D17" s="50"/>
      <c r="E17" s="50"/>
      <c r="F17" s="50"/>
      <c r="G17" s="50"/>
      <c r="H17" s="51">
        <f t="shared" si="1"/>
        <v>100000</v>
      </c>
    </row>
    <row r="18" spans="1:8" x14ac:dyDescent="0.25">
      <c r="A18" s="48" t="s">
        <v>86</v>
      </c>
      <c r="B18" s="50">
        <v>0</v>
      </c>
      <c r="C18" s="50">
        <v>0</v>
      </c>
      <c r="D18" s="50">
        <v>10000</v>
      </c>
      <c r="E18" s="50">
        <v>10000</v>
      </c>
      <c r="F18" s="50"/>
      <c r="G18" s="50"/>
      <c r="H18" s="51">
        <f t="shared" si="1"/>
        <v>20000</v>
      </c>
    </row>
    <row r="19" spans="1:8" x14ac:dyDescent="0.25">
      <c r="A19" s="48" t="s">
        <v>87</v>
      </c>
      <c r="B19" s="50">
        <v>10000</v>
      </c>
      <c r="C19" s="50">
        <v>10000</v>
      </c>
      <c r="D19" s="50"/>
      <c r="E19" s="50"/>
      <c r="F19" s="50"/>
      <c r="G19" s="50"/>
      <c r="H19" s="51">
        <f t="shared" si="1"/>
        <v>20000</v>
      </c>
    </row>
    <row r="20" spans="1:8" x14ac:dyDescent="0.25">
      <c r="A20" s="48" t="s">
        <v>88</v>
      </c>
      <c r="B20" s="50">
        <v>0</v>
      </c>
      <c r="C20" s="50">
        <v>10000</v>
      </c>
      <c r="D20" s="50">
        <v>10000</v>
      </c>
      <c r="E20" s="50">
        <v>10000</v>
      </c>
      <c r="F20" s="50">
        <v>10000</v>
      </c>
      <c r="G20" s="50">
        <v>0</v>
      </c>
      <c r="H20" s="51">
        <f t="shared" si="1"/>
        <v>40000</v>
      </c>
    </row>
    <row r="21" spans="1:8" x14ac:dyDescent="0.25">
      <c r="A21" s="48" t="s">
        <v>89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20000</v>
      </c>
      <c r="H21" s="51">
        <f t="shared" si="1"/>
        <v>20000</v>
      </c>
    </row>
    <row r="22" spans="1:8" x14ac:dyDescent="0.25">
      <c r="A22" s="48"/>
      <c r="H22" s="49"/>
    </row>
    <row r="23" spans="1:8" ht="15.75" thickBot="1" x14ac:dyDescent="0.3">
      <c r="A23" s="48" t="s">
        <v>90</v>
      </c>
      <c r="B23" s="55">
        <f>SUM(B17:B21)</f>
        <v>60000</v>
      </c>
      <c r="C23" s="55">
        <f t="shared" ref="C23" si="2">SUM(C17:C21)</f>
        <v>70000</v>
      </c>
      <c r="D23" s="55">
        <f>SUM(D16:D21)</f>
        <v>21000</v>
      </c>
      <c r="E23" s="55">
        <f>SUM(E16:E21)</f>
        <v>21000</v>
      </c>
      <c r="F23" s="55">
        <f>SUM(F16:F21)</f>
        <v>11000</v>
      </c>
      <c r="G23" s="55"/>
      <c r="H23" s="56">
        <f>SUM(H15:H20)</f>
        <v>183000</v>
      </c>
    </row>
    <row r="24" spans="1:8" ht="15.75" thickBot="1" x14ac:dyDescent="0.3">
      <c r="A24" s="57"/>
      <c r="B24" s="58"/>
      <c r="C24" s="58"/>
      <c r="D24" s="58"/>
      <c r="E24" s="58"/>
      <c r="F24" s="58"/>
      <c r="G24" s="58"/>
      <c r="H24" s="59"/>
    </row>
    <row r="25" spans="1:8" ht="15.75" thickBot="1" x14ac:dyDescent="0.3">
      <c r="A25" s="60" t="s">
        <v>91</v>
      </c>
      <c r="B25" s="61">
        <f>B12+B23</f>
        <v>560000</v>
      </c>
      <c r="C25" s="61">
        <f>C12+C23</f>
        <v>570000</v>
      </c>
      <c r="D25" s="61">
        <f>D12+D23</f>
        <v>21000</v>
      </c>
      <c r="E25" s="61">
        <f>E12+E23</f>
        <v>21000</v>
      </c>
      <c r="F25" s="61">
        <f>F12+F23</f>
        <v>11000</v>
      </c>
      <c r="G25" s="61"/>
      <c r="H25" s="62">
        <f>H12+H23</f>
        <v>1183000</v>
      </c>
    </row>
  </sheetData>
  <mergeCells count="2">
    <mergeCell ref="A4:H4"/>
    <mergeCell ref="A14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04C6CEBF8944EB828AAFF99542EDF" ma:contentTypeVersion="13" ma:contentTypeDescription="Create a new document." ma:contentTypeScope="" ma:versionID="aa5b8da0fa2d5977b280142be8e7c873">
  <xsd:schema xmlns:xsd="http://www.w3.org/2001/XMLSchema" xmlns:xs="http://www.w3.org/2001/XMLSchema" xmlns:p="http://schemas.microsoft.com/office/2006/metadata/properties" xmlns:ns3="b2ae4311-ae47-4c3e-a4da-23d2a6bf42eb" xmlns:ns4="df29387d-3fbe-4cf8-a5dc-b21fc33c18f7" targetNamespace="http://schemas.microsoft.com/office/2006/metadata/properties" ma:root="true" ma:fieldsID="0464f8f296b40ba855433b69a7cfbd1a" ns3:_="" ns4:_="">
    <xsd:import namespace="b2ae4311-ae47-4c3e-a4da-23d2a6bf42eb"/>
    <xsd:import namespace="df29387d-3fbe-4cf8-a5dc-b21fc33c18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e4311-ae47-4c3e-a4da-23d2a6bf42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9387d-3fbe-4cf8-a5dc-b21fc33c18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083301-DE54-496B-A638-A90BCAA63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157874-1D30-4658-B485-75C7E7EBC8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DD235E-E36A-429D-9A86-BD41AC415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e4311-ae47-4c3e-a4da-23d2a6bf42eb"/>
    <ds:schemaRef ds:uri="df29387d-3fbe-4cf8-a5dc-b21fc33c1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Capital Expense</vt:lpstr>
      <vt:lpstr>Operating Expense</vt:lpstr>
      <vt:lpstr>Internal Labor Dashboard</vt:lpstr>
      <vt:lpstr>PO Receipt</vt:lpstr>
      <vt:lpstr>Original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Rivera, Daniel</dc:creator>
  <cp:keywords/>
  <dc:description/>
  <cp:lastModifiedBy>Daniel Rivera</cp:lastModifiedBy>
  <cp:revision/>
  <dcterms:created xsi:type="dcterms:W3CDTF">2020-01-30T19:59:43Z</dcterms:created>
  <dcterms:modified xsi:type="dcterms:W3CDTF">2020-05-06T20:20:32Z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0x01010066404C6CEBF8944EB828AAFF99542EDF</vt:lpwstr>
  </property>
</Properties>
</file>